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4.gada Cenu aptaujas\TNPz_2024_53 Veļas telpas atjaunošanas darbi Stendes pamatskolas pirmsskolā\"/>
    </mc:Choice>
  </mc:AlternateContent>
  <xr:revisionPtr revIDLastSave="0" documentId="13_ncr:1_{D5F3E40D-EC05-4147-AC29-3482D1E6B944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Tā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L16" i="1"/>
  <c r="M16" i="1"/>
  <c r="N16" i="1"/>
  <c r="O16" i="1"/>
  <c r="H17" i="1"/>
  <c r="L17" i="1"/>
  <c r="N17" i="1"/>
  <c r="O17" i="1"/>
  <c r="H19" i="1"/>
  <c r="L19" i="1"/>
  <c r="N19" i="1"/>
  <c r="O19" i="1"/>
  <c r="H21" i="1"/>
  <c r="M21" i="1" s="1"/>
  <c r="L21" i="1"/>
  <c r="N21" i="1"/>
  <c r="O21" i="1"/>
  <c r="H22" i="1"/>
  <c r="L22" i="1"/>
  <c r="M22" i="1"/>
  <c r="N22" i="1"/>
  <c r="O22" i="1"/>
  <c r="H23" i="1"/>
  <c r="L23" i="1"/>
  <c r="N23" i="1"/>
  <c r="O23" i="1"/>
  <c r="H24" i="1"/>
  <c r="L24" i="1"/>
  <c r="M24" i="1"/>
  <c r="N24" i="1"/>
  <c r="O24" i="1"/>
  <c r="H25" i="1"/>
  <c r="M25" i="1" s="1"/>
  <c r="L25" i="1"/>
  <c r="N25" i="1"/>
  <c r="O25" i="1"/>
  <c r="H27" i="1"/>
  <c r="L27" i="1"/>
  <c r="N27" i="1"/>
  <c r="O27" i="1"/>
  <c r="N28" i="1"/>
  <c r="P28" i="1" s="1"/>
  <c r="H34" i="1"/>
  <c r="M34" i="1" s="1"/>
  <c r="L34" i="1"/>
  <c r="N34" i="1"/>
  <c r="H35" i="1"/>
  <c r="L35" i="1"/>
  <c r="M35" i="1"/>
  <c r="N35" i="1"/>
  <c r="H36" i="1"/>
  <c r="M36" i="1" s="1"/>
  <c r="L36" i="1"/>
  <c r="N36" i="1"/>
  <c r="H38" i="1"/>
  <c r="M38" i="1" s="1"/>
  <c r="O38" i="1"/>
  <c r="L38" i="1"/>
  <c r="N38" i="1"/>
  <c r="M39" i="1"/>
  <c r="N39" i="1"/>
  <c r="H40" i="1"/>
  <c r="M40" i="1" s="1"/>
  <c r="P40" i="1" s="1"/>
  <c r="O40" i="1"/>
  <c r="L40" i="1"/>
  <c r="N40" i="1"/>
  <c r="L41" i="1"/>
  <c r="M41" i="1"/>
  <c r="N41" i="1"/>
  <c r="O41" i="1"/>
  <c r="L43" i="1"/>
  <c r="M43" i="1"/>
  <c r="N43" i="1"/>
  <c r="O43" i="1"/>
  <c r="H44" i="1"/>
  <c r="M44" i="1" s="1"/>
  <c r="L44" i="1"/>
  <c r="N44" i="1"/>
  <c r="N45" i="1"/>
  <c r="P45" i="1" s="1"/>
  <c r="H46" i="1"/>
  <c r="M46" i="1" s="1"/>
  <c r="L46" i="1"/>
  <c r="N46" i="1"/>
  <c r="O46" i="1"/>
  <c r="N47" i="1"/>
  <c r="P47" i="1" s="1"/>
  <c r="N48" i="1"/>
  <c r="P48" i="1" s="1"/>
  <c r="H49" i="1"/>
  <c r="M49" i="1" s="1"/>
  <c r="P49" i="1" s="1"/>
  <c r="L49" i="1"/>
  <c r="N49" i="1"/>
  <c r="O49" i="1"/>
  <c r="N50" i="1"/>
  <c r="P50" i="1" s="1"/>
  <c r="N51" i="1"/>
  <c r="P51" i="1" s="1"/>
  <c r="N52" i="1"/>
  <c r="P52" i="1" s="1"/>
  <c r="H53" i="1"/>
  <c r="M53" i="1" s="1"/>
  <c r="L53" i="1"/>
  <c r="N53" i="1"/>
  <c r="H54" i="1"/>
  <c r="L54" i="1"/>
  <c r="M54" i="1"/>
  <c r="N54" i="1"/>
  <c r="H56" i="1"/>
  <c r="M56" i="1" s="1"/>
  <c r="L56" i="1"/>
  <c r="N56" i="1"/>
  <c r="H57" i="1"/>
  <c r="H60" i="1"/>
  <c r="L60" i="1"/>
  <c r="M60" i="1"/>
  <c r="N60" i="1"/>
  <c r="H62" i="1"/>
  <c r="N64" i="1"/>
  <c r="P64" i="1" s="1"/>
  <c r="H65" i="1"/>
  <c r="L65" i="1"/>
  <c r="N65" i="1"/>
  <c r="O65" i="1"/>
  <c r="N69" i="1"/>
  <c r="P69" i="1" s="1"/>
  <c r="H71" i="1"/>
  <c r="L71" i="1"/>
  <c r="N71" i="1"/>
  <c r="O71" i="1"/>
  <c r="H73" i="1"/>
  <c r="N75" i="1"/>
  <c r="P75" i="1" s="1"/>
  <c r="H76" i="1"/>
  <c r="O76" i="1"/>
  <c r="L76" i="1"/>
  <c r="M76" i="1"/>
  <c r="N76" i="1"/>
  <c r="N77" i="1"/>
  <c r="P77" i="1" s="1"/>
  <c r="N80" i="1"/>
  <c r="P80" i="1" s="1"/>
  <c r="H81" i="1"/>
  <c r="M81" i="1" s="1"/>
  <c r="O81" i="1"/>
  <c r="L81" i="1"/>
  <c r="N81" i="1"/>
  <c r="H85" i="1"/>
  <c r="N89" i="1"/>
  <c r="P89" i="1" s="1"/>
  <c r="H90" i="1"/>
  <c r="M90" i="1" s="1"/>
  <c r="L90" i="1"/>
  <c r="N90" i="1"/>
  <c r="N92" i="1"/>
  <c r="P92" i="1" s="1"/>
  <c r="H94" i="1"/>
  <c r="M94" i="1" s="1"/>
  <c r="P94" i="1" s="1"/>
  <c r="L94" i="1"/>
  <c r="N94" i="1"/>
  <c r="O94" i="1"/>
  <c r="N95" i="1"/>
  <c r="P95" i="1" s="1"/>
  <c r="H97" i="1"/>
  <c r="L97" i="1"/>
  <c r="N97" i="1"/>
  <c r="O97" i="1"/>
  <c r="H98" i="1"/>
  <c r="L98" i="1"/>
  <c r="N98" i="1"/>
  <c r="O98" i="1"/>
  <c r="N100" i="1"/>
  <c r="P100" i="1" s="1"/>
  <c r="H101" i="1"/>
  <c r="M101" i="1" s="1"/>
  <c r="L101" i="1"/>
  <c r="N101" i="1"/>
  <c r="N102" i="1"/>
  <c r="P102" i="1"/>
  <c r="N103" i="1"/>
  <c r="P103" i="1" s="1"/>
  <c r="N104" i="1"/>
  <c r="P104" i="1"/>
  <c r="N105" i="1"/>
  <c r="P105" i="1" s="1"/>
  <c r="H106" i="1"/>
  <c r="L106" i="1"/>
  <c r="M106" i="1"/>
  <c r="N106" i="1"/>
  <c r="N107" i="1"/>
  <c r="P107" i="1" s="1"/>
  <c r="N108" i="1"/>
  <c r="P108" i="1" s="1"/>
  <c r="N109" i="1"/>
  <c r="P109" i="1" s="1"/>
  <c r="H110" i="1"/>
  <c r="M110" i="1" s="1"/>
  <c r="L110" i="1"/>
  <c r="N110" i="1"/>
  <c r="N111" i="1"/>
  <c r="P111" i="1" s="1"/>
  <c r="N112" i="1"/>
  <c r="P112" i="1" s="1"/>
  <c r="N113" i="1"/>
  <c r="P113" i="1" s="1"/>
  <c r="N114" i="1"/>
  <c r="P114" i="1" s="1"/>
  <c r="H115" i="1"/>
  <c r="L115" i="1"/>
  <c r="M115" i="1"/>
  <c r="N115" i="1"/>
  <c r="N116" i="1"/>
  <c r="P116" i="1" s="1"/>
  <c r="N117" i="1"/>
  <c r="P117" i="1" s="1"/>
  <c r="N118" i="1"/>
  <c r="P118" i="1" s="1"/>
  <c r="H119" i="1"/>
  <c r="M119" i="1" s="1"/>
  <c r="O119" i="1"/>
  <c r="L119" i="1"/>
  <c r="N119" i="1"/>
  <c r="N120" i="1"/>
  <c r="P120" i="1" s="1"/>
  <c r="H121" i="1"/>
  <c r="L121" i="1"/>
  <c r="M121" i="1"/>
  <c r="N121" i="1"/>
  <c r="N122" i="1"/>
  <c r="P122" i="1" s="1"/>
  <c r="N123" i="1"/>
  <c r="P123" i="1"/>
  <c r="H125" i="1"/>
  <c r="L125" i="1"/>
  <c r="M125" i="1"/>
  <c r="N125" i="1"/>
  <c r="N126" i="1"/>
  <c r="P126" i="1" s="1"/>
  <c r="N127" i="1"/>
  <c r="P127" i="1"/>
  <c r="N128" i="1"/>
  <c r="P128" i="1" s="1"/>
  <c r="N129" i="1"/>
  <c r="P129" i="1" s="1"/>
  <c r="N130" i="1"/>
  <c r="P130" i="1" s="1"/>
  <c r="N131" i="1"/>
  <c r="P131" i="1"/>
  <c r="N132" i="1"/>
  <c r="P132" i="1" s="1"/>
  <c r="N133" i="1"/>
  <c r="P133" i="1"/>
  <c r="N134" i="1"/>
  <c r="P134" i="1" s="1"/>
  <c r="N135" i="1"/>
  <c r="P135" i="1" s="1"/>
  <c r="N136" i="1"/>
  <c r="P136" i="1" s="1"/>
  <c r="N137" i="1"/>
  <c r="P137" i="1" s="1"/>
  <c r="H138" i="1"/>
  <c r="M138" i="1" s="1"/>
  <c r="L138" i="1"/>
  <c r="N138" i="1"/>
  <c r="P76" i="1" l="1"/>
  <c r="P43" i="1"/>
  <c r="P41" i="1"/>
  <c r="P21" i="1"/>
  <c r="P119" i="1"/>
  <c r="P24" i="1"/>
  <c r="P39" i="1"/>
  <c r="P16" i="1"/>
  <c r="P22" i="1"/>
  <c r="P38" i="1"/>
  <c r="P25" i="1"/>
  <c r="O106" i="1"/>
  <c r="P106" i="1" s="1"/>
  <c r="P81" i="1"/>
  <c r="M23" i="1"/>
  <c r="P23" i="1" s="1"/>
  <c r="M17" i="1"/>
  <c r="P17" i="1" s="1"/>
  <c r="O101" i="1"/>
  <c r="P101" i="1" s="1"/>
  <c r="P46" i="1"/>
  <c r="M19" i="1"/>
  <c r="P19" i="1" s="1"/>
  <c r="O73" i="1"/>
  <c r="M98" i="1"/>
  <c r="P98" i="1" s="1"/>
  <c r="M97" i="1"/>
  <c r="P97" i="1" s="1"/>
  <c r="O138" i="1"/>
  <c r="P138" i="1" s="1"/>
  <c r="O125" i="1"/>
  <c r="P125" i="1" s="1"/>
  <c r="O90" i="1"/>
  <c r="P90" i="1" s="1"/>
  <c r="M71" i="1"/>
  <c r="P71" i="1" s="1"/>
  <c r="O56" i="1"/>
  <c r="P56" i="1" s="1"/>
  <c r="O54" i="1"/>
  <c r="P54" i="1" s="1"/>
  <c r="O53" i="1"/>
  <c r="P53" i="1" s="1"/>
  <c r="O44" i="1"/>
  <c r="P44" i="1" s="1"/>
  <c r="M65" i="1"/>
  <c r="P65" i="1" s="1"/>
  <c r="M27" i="1"/>
  <c r="P27" i="1" s="1"/>
  <c r="O121" i="1"/>
  <c r="P121" i="1" s="1"/>
  <c r="O115" i="1"/>
  <c r="P115" i="1" s="1"/>
  <c r="O110" i="1"/>
  <c r="P110" i="1" s="1"/>
  <c r="O60" i="1"/>
  <c r="P60" i="1" s="1"/>
  <c r="O36" i="1"/>
  <c r="P36" i="1" s="1"/>
  <c r="O35" i="1"/>
  <c r="P35" i="1" s="1"/>
  <c r="O34" i="1"/>
  <c r="P34" i="1" s="1"/>
  <c r="E139" i="1"/>
  <c r="E99" i="1"/>
  <c r="N99" i="1" s="1"/>
  <c r="P99" i="1" s="1"/>
  <c r="E93" i="1"/>
  <c r="N93" i="1" s="1"/>
  <c r="P93" i="1" s="1"/>
  <c r="E91" i="1"/>
  <c r="N91" i="1" s="1"/>
  <c r="P91" i="1" s="1"/>
  <c r="E85" i="1"/>
  <c r="E84" i="1"/>
  <c r="N84" i="1" s="1"/>
  <c r="P84" i="1" s="1"/>
  <c r="E83" i="1"/>
  <c r="N83" i="1" s="1"/>
  <c r="P83" i="1" s="1"/>
  <c r="E82" i="1"/>
  <c r="N82" i="1" s="1"/>
  <c r="P82" i="1" s="1"/>
  <c r="E79" i="1"/>
  <c r="N79" i="1" s="1"/>
  <c r="P79" i="1" s="1"/>
  <c r="E78" i="1"/>
  <c r="N78" i="1" s="1"/>
  <c r="P78" i="1" s="1"/>
  <c r="E73" i="1"/>
  <c r="E72" i="1"/>
  <c r="N72" i="1" s="1"/>
  <c r="P72" i="1" s="1"/>
  <c r="E66" i="1"/>
  <c r="E62" i="1"/>
  <c r="E61" i="1"/>
  <c r="N61" i="1" s="1"/>
  <c r="P61" i="1" s="1"/>
  <c r="E57" i="1"/>
  <c r="E42" i="1"/>
  <c r="E32" i="1"/>
  <c r="N32" i="1" s="1"/>
  <c r="P32" i="1" s="1"/>
  <c r="E31" i="1"/>
  <c r="N31" i="1" s="1"/>
  <c r="P31" i="1" s="1"/>
  <c r="E30" i="1"/>
  <c r="N30" i="1" s="1"/>
  <c r="P30" i="1" s="1"/>
  <c r="E29" i="1"/>
  <c r="N29" i="1" s="1"/>
  <c r="P29" i="1" s="1"/>
  <c r="E58" i="1" l="1"/>
  <c r="N57" i="1"/>
  <c r="L57" i="1"/>
  <c r="M57" i="1"/>
  <c r="L85" i="1"/>
  <c r="N85" i="1"/>
  <c r="N139" i="1"/>
  <c r="L139" i="1"/>
  <c r="M139" i="1"/>
  <c r="O139" i="1"/>
  <c r="O85" i="1"/>
  <c r="L73" i="1"/>
  <c r="N73" i="1"/>
  <c r="N62" i="1"/>
  <c r="L62" i="1"/>
  <c r="M62" i="1"/>
  <c r="O62" i="1"/>
  <c r="E74" i="1"/>
  <c r="N74" i="1" s="1"/>
  <c r="P74" i="1" s="1"/>
  <c r="O57" i="1"/>
  <c r="P57" i="1" s="1"/>
  <c r="M42" i="1"/>
  <c r="O42" i="1"/>
  <c r="L42" i="1"/>
  <c r="N42" i="1"/>
  <c r="E68" i="1"/>
  <c r="N68" i="1" s="1"/>
  <c r="P68" i="1" s="1"/>
  <c r="N66" i="1"/>
  <c r="P66" i="1" s="1"/>
  <c r="M85" i="1"/>
  <c r="M73" i="1"/>
  <c r="P73" i="1" s="1"/>
  <c r="E63" i="1"/>
  <c r="N63" i="1" s="1"/>
  <c r="P63" i="1" s="1"/>
  <c r="E67" i="1"/>
  <c r="N67" i="1" s="1"/>
  <c r="P67" i="1" s="1"/>
  <c r="E88" i="1"/>
  <c r="N88" i="1" s="1"/>
  <c r="P88" i="1" s="1"/>
  <c r="E87" i="1"/>
  <c r="N87" i="1" s="1"/>
  <c r="P87" i="1" s="1"/>
  <c r="E86" i="1"/>
  <c r="N86" i="1" s="1"/>
  <c r="P86" i="1" s="1"/>
  <c r="P85" i="1" l="1"/>
  <c r="P62" i="1"/>
  <c r="P139" i="1"/>
  <c r="P42" i="1"/>
  <c r="L58" i="1"/>
  <c r="L140" i="1" s="1"/>
  <c r="N58" i="1"/>
  <c r="O58" i="1"/>
  <c r="O140" i="1" s="1"/>
  <c r="O142" i="1" s="1"/>
  <c r="M58" i="1"/>
  <c r="M140" i="1"/>
  <c r="P58" i="1" l="1"/>
  <c r="N140" i="1"/>
  <c r="N142" i="1" s="1"/>
  <c r="P140" i="1"/>
  <c r="L144" i="1" l="1"/>
  <c r="P144" i="1" s="1"/>
  <c r="L142" i="1"/>
  <c r="P142" i="1" s="1"/>
  <c r="L143" i="1"/>
  <c r="P143" i="1" s="1"/>
  <c r="L145" i="1" l="1"/>
  <c r="L146" i="1" l="1"/>
  <c r="L147" i="1" s="1"/>
  <c r="O9" i="1" s="1"/>
</calcChain>
</file>

<file path=xl/sharedStrings.xml><?xml version="1.0" encoding="utf-8"?>
<sst xmlns="http://schemas.openxmlformats.org/spreadsheetml/2006/main" count="425" uniqueCount="174">
  <si>
    <t>Lokālā tāme Nr.1</t>
  </si>
  <si>
    <t>Vispārceltnieciskie darbi</t>
  </si>
  <si>
    <t xml:space="preserve">Būves nosaukums: Stendes pamatskolas Pirmskolas izglītības iestāde </t>
  </si>
  <si>
    <t>Objekta adrese:  Stende</t>
  </si>
  <si>
    <t>Tāme sastādīta:</t>
  </si>
  <si>
    <t>Objekta izmaksas:</t>
  </si>
  <si>
    <t xml:space="preserve">Darba </t>
  </si>
  <si>
    <t>Kopējās izmaksas</t>
  </si>
  <si>
    <t>Nr.</t>
  </si>
  <si>
    <t>Normat.</t>
  </si>
  <si>
    <t>Darba un izdevumu nosaukums</t>
  </si>
  <si>
    <t>Vienība</t>
  </si>
  <si>
    <t>Daudz.</t>
  </si>
  <si>
    <t>Laika</t>
  </si>
  <si>
    <t>samaksa</t>
  </si>
  <si>
    <t>tai skaitā</t>
  </si>
  <si>
    <t>Darba</t>
  </si>
  <si>
    <t>pielietotie materiāli, to daudzums</t>
  </si>
  <si>
    <t>norma</t>
  </si>
  <si>
    <t>likme</t>
  </si>
  <si>
    <t>Darba alga</t>
  </si>
  <si>
    <t>Materiāli</t>
  </si>
  <si>
    <t>Mehanismi</t>
  </si>
  <si>
    <t>Kopā</t>
  </si>
  <si>
    <t>ietilpība</t>
  </si>
  <si>
    <t>C/h</t>
  </si>
  <si>
    <r>
      <rPr>
        <sz val="8"/>
        <rFont val="Calibri"/>
        <family val="2"/>
        <charset val="186"/>
      </rPr>
      <t>€</t>
    </r>
    <r>
      <rPr>
        <sz val="8"/>
        <rFont val="Arial"/>
        <family val="2"/>
        <charset val="186"/>
      </rPr>
      <t>/h</t>
    </r>
  </si>
  <si>
    <t>€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</si>
  <si>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</si>
  <si>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</si>
  <si>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</si>
  <si>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</si>
  <si>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</si>
  <si>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</si>
  <si>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</si>
  <si>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</si>
  <si>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</si>
  <si>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</si>
  <si>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Demontāžas darbi</t>
  </si>
  <si>
    <t>Esošās sienas demontāža</t>
  </si>
  <si>
    <t>m3</t>
  </si>
  <si>
    <t>Esošā grīdas flīžu, pamatnes  un kājlīstu demontāža, grīdas virsmas attīrīšana</t>
  </si>
  <si>
    <t>m2</t>
  </si>
  <si>
    <t>Izlietņu demontāza, sifoni,caurules</t>
  </si>
  <si>
    <t>gb</t>
  </si>
  <si>
    <t>Žāvētāja demontāža</t>
  </si>
  <si>
    <t>Esošo kanalizācijas cauruļu atkalšana demontāža līdz stāvvadam</t>
  </si>
  <si>
    <t>m</t>
  </si>
  <si>
    <t>Demontē elektroinstalāciju</t>
  </si>
  <si>
    <t>kpl</t>
  </si>
  <si>
    <t>Demontē apkures caurules un radiatorus</t>
  </si>
  <si>
    <t>Būvgružu savākšana, utilizācija</t>
  </si>
  <si>
    <t>Durvis</t>
  </si>
  <si>
    <t>Durvju montāža</t>
  </si>
  <si>
    <t xml:space="preserve">koka konstrukcijas  iekšdurvis </t>
  </si>
  <si>
    <t>furnitūra</t>
  </si>
  <si>
    <t>kleidas</t>
  </si>
  <si>
    <t xml:space="preserve">montāžas putas </t>
  </si>
  <si>
    <t>dībeļenkuri 8*100</t>
  </si>
  <si>
    <t>Grīdas izbūve siltinot</t>
  </si>
  <si>
    <t>PE izolācijas segums</t>
  </si>
  <si>
    <t>EPS 50mm</t>
  </si>
  <si>
    <t>Sausais betons ESTRIHT 100 mm</t>
  </si>
  <si>
    <t>Elektroinstalācija</t>
  </si>
  <si>
    <t>Kabeļu šahtu frēzēšana sienās, kanālu aiztaisīšana ar ģipša apmetumu</t>
  </si>
  <si>
    <t>ģipša apmetums, 30.kg.</t>
  </si>
  <si>
    <t>Kabeļa montāža</t>
  </si>
  <si>
    <t>kabelis 3x2.5mm</t>
  </si>
  <si>
    <t>kabelis 3x1.5mm</t>
  </si>
  <si>
    <t>palīgmateriāli- skavas, klemmes</t>
  </si>
  <si>
    <t>Zemapmetuma nozarkārbas montāža</t>
  </si>
  <si>
    <t xml:space="preserve">zemapmetuma (z/a) nozarkārba ar vāciņu 1-v </t>
  </si>
  <si>
    <t>Zemapmetuma slēdza ar nozarkārbu montāža</t>
  </si>
  <si>
    <t xml:space="preserve">zemapmetuma (z/a) universālā kārba 1-v </t>
  </si>
  <si>
    <t>zemapmetuma slēdzis, divpolu ar rāmīti</t>
  </si>
  <si>
    <t>Z/a kontaktligzdas, nozarkārbas, rāmīšu montāža</t>
  </si>
  <si>
    <t>Kontaktligzda -viet, zem apm., a/z, 16A, 250V</t>
  </si>
  <si>
    <t>Rāmītis vienvietīgs</t>
  </si>
  <si>
    <t>Apgaismojuma montāža</t>
  </si>
  <si>
    <t>AUS sistēmas     komponentu pārvietošana</t>
  </si>
  <si>
    <t>kompl.</t>
  </si>
  <si>
    <t>Griestu apdare</t>
  </si>
  <si>
    <t>Iekārto griestu karkasa montāža 600*600mm</t>
  </si>
  <si>
    <t>Griestu plātņu monmtāža 600*600</t>
  </si>
  <si>
    <t>piekaramo griestu plāksnes 600x600mm</t>
  </si>
  <si>
    <t>Sienas apdare - flīzējot</t>
  </si>
  <si>
    <t>Sienu gruntēšana</t>
  </si>
  <si>
    <t>betonkontakt grunts ceresit CT 19</t>
  </si>
  <si>
    <t>kg</t>
  </si>
  <si>
    <t>Sienas hidroizolēšana 2x</t>
  </si>
  <si>
    <t>ceresit CL 51</t>
  </si>
  <si>
    <t>CERESIT CL152 Blīvējošā lente</t>
  </si>
  <si>
    <t>Sienas flīzēšana 20*25cm</t>
  </si>
  <si>
    <t xml:space="preserve">keramiskās flīzes </t>
  </si>
  <si>
    <t>elastīgā flīžū līme</t>
  </si>
  <si>
    <t>šuvotājs</t>
  </si>
  <si>
    <t>hermētiķis šuvju krāsā</t>
  </si>
  <si>
    <t>Grīdas izbūve</t>
  </si>
  <si>
    <t>Grīdas gruntēšana</t>
  </si>
  <si>
    <t>Grīdas hidroizolēšana 2x</t>
  </si>
  <si>
    <t>Grīdas flīzēšana 25*25cm</t>
  </si>
  <si>
    <t>Grīdas sagatavošana linoleja ieklāšanai</t>
  </si>
  <si>
    <t>Bostik 6000 Primer grunts grīdām vai ekvivalents</t>
  </si>
  <si>
    <t>litri</t>
  </si>
  <si>
    <t>izlīdzinošā špakteļmasa Bostik Populas Hand vai ekvivalents</t>
  </si>
  <si>
    <t>smilšpapīrs</t>
  </si>
  <si>
    <t>Linoleja ieklāšana</t>
  </si>
  <si>
    <t>linolejs Novoflor Extra 43 klase vai ekvivalents</t>
  </si>
  <si>
    <t>līme PVC linolejam</t>
  </si>
  <si>
    <t>šuvojamais diegs</t>
  </si>
  <si>
    <t>Grīdlīstes montāža</t>
  </si>
  <si>
    <t>t.m.</t>
  </si>
  <si>
    <t xml:space="preserve">PVC grīdlīstes </t>
  </si>
  <si>
    <t>stūrīši, nobeigumi, savienojumi</t>
  </si>
  <si>
    <t>gab</t>
  </si>
  <si>
    <t>skrūves ar dībeļiem</t>
  </si>
  <si>
    <t>Metāla sliekšņu montāža</t>
  </si>
  <si>
    <t>met. sliekšņi</t>
  </si>
  <si>
    <t>Pieslēgšanās esošajam ūdensvadam</t>
  </si>
  <si>
    <t>vietas</t>
  </si>
  <si>
    <t>Daudzslāņu caurules montāža</t>
  </si>
  <si>
    <t>Kausējamā daudzslāņu caurule d20</t>
  </si>
  <si>
    <t>Stiprinājuma kronšteini</t>
  </si>
  <si>
    <t>Veidgabalu montāža</t>
  </si>
  <si>
    <t>līkums 90gr</t>
  </si>
  <si>
    <t>trejgabals</t>
  </si>
  <si>
    <t>savienojums</t>
  </si>
  <si>
    <t>sienas līkums d20x 1/2"</t>
  </si>
  <si>
    <t>Noslēgventīļu montāža</t>
  </si>
  <si>
    <t>lodveida ventīļi</t>
  </si>
  <si>
    <t>sienas ventīļi pievadiem</t>
  </si>
  <si>
    <t>jaucejkrāna kronšteins</t>
  </si>
  <si>
    <t>Keramiskās izlietnes montāža</t>
  </si>
  <si>
    <t>keramiskā izlietne lielā</t>
  </si>
  <si>
    <t>sifons</t>
  </si>
  <si>
    <t>izlietnes krāns</t>
  </si>
  <si>
    <t>lokanais pievads</t>
  </si>
  <si>
    <t>Dvieļu žāvētāja montāža elektriskā</t>
  </si>
  <si>
    <t>dvieļu žāvētājs</t>
  </si>
  <si>
    <t>termogalva</t>
  </si>
  <si>
    <t>palīgmateriāli</t>
  </si>
  <si>
    <t>Radiatoru atjaunošana</t>
  </si>
  <si>
    <t>Ventilācijas restes uzstādīšana</t>
  </si>
  <si>
    <t>Ventilācijas restes,difuzori</t>
  </si>
  <si>
    <t>Kanalizācijas trubu montāža</t>
  </si>
  <si>
    <t>kanalizācijas caurule d110 (2000mm)</t>
  </si>
  <si>
    <t>d110 90gr</t>
  </si>
  <si>
    <t>d110 trejgabals</t>
  </si>
  <si>
    <t>pāreja d110 uz d50</t>
  </si>
  <si>
    <t>pāreja d110 uz d75</t>
  </si>
  <si>
    <t>kanalizācijas caurule d50(1000mm)</t>
  </si>
  <si>
    <t>traps</t>
  </si>
  <si>
    <t>d75 90gr</t>
  </si>
  <si>
    <t>d50 90gr</t>
  </si>
  <si>
    <t>d50 trejgabali</t>
  </si>
  <si>
    <t>revīzijas lūka d110</t>
  </si>
  <si>
    <t>Kanalizācijas trubu aizsegšana grīdas līmenī</t>
  </si>
  <si>
    <t>gatavā grīdas maisījums</t>
  </si>
  <si>
    <t>Tiešās izmaksas kopā, t. sk. darba devēja sociālais nodoklis 24,09 %, €:</t>
  </si>
  <si>
    <t>Materiālu un būvgružu transporta izdevumi 3% €:</t>
  </si>
  <si>
    <t>Uzņēmuma virsizdevumi 8% €:</t>
  </si>
  <si>
    <t>Plānotie uzkrājumi 5% €:</t>
  </si>
  <si>
    <t>Kopā €:</t>
  </si>
  <si>
    <t>PVN 21%</t>
  </si>
  <si>
    <t>Kopsumma ar PVN €:</t>
  </si>
  <si>
    <t>Sastādīja</t>
  </si>
  <si>
    <t>(paraksts un tā atšifrējums, datums)</t>
  </si>
  <si>
    <t>Pārbaudīja</t>
  </si>
  <si>
    <t>Sertifikāta Nr.</t>
  </si>
  <si>
    <t xml:space="preserve">Tāme sastādīta </t>
  </si>
  <si>
    <t>Tāme sastādīta 2024. gada tirgus cenās</t>
  </si>
  <si>
    <t xml:space="preserve">Santehnikas montāža </t>
  </si>
  <si>
    <t>Objekta nosaukums: Veļas telpas vienkāršota atjaunošana</t>
  </si>
  <si>
    <t>Vienības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</si>
</sst>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0.0"/>
  </numFmts>
  <fonts count="29" x14ac:knownFonts="1"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color indexed="30"/>
      <name val="Arial"/>
      <family val="2"/>
      <charset val="186"/>
    </font>
    <font>
      <sz val="8"/>
      <name val="Calibri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Arial"/>
      <family val="2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414142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sz val="10"/>
      <name val="Arial"/>
      <family val="2"/>
    </font>
    <font>
      <sz val="10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EEEEEE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8" fillId="0" borderId="0"/>
    <xf numFmtId="0" fontId="6" fillId="0" borderId="0"/>
    <xf numFmtId="0" fontId="24" fillId="0" borderId="0"/>
    <xf numFmtId="0" fontId="25" fillId="0" borderId="0"/>
    <xf numFmtId="0" fontId="25" fillId="0" borderId="0"/>
    <xf numFmtId="0" fontId="23" fillId="0" borderId="0"/>
    <xf numFmtId="0" fontId="27" fillId="0" borderId="0"/>
    <xf numFmtId="0" fontId="28" fillId="0" borderId="0"/>
    <xf numFmtId="0" fontId="6" fillId="0" borderId="0"/>
    <xf numFmtId="0" fontId="26" fillId="0" borderId="0"/>
    <xf numFmtId="0" fontId="9" fillId="0" borderId="0"/>
    <xf numFmtId="0" fontId="6" fillId="0" borderId="0"/>
    <xf numFmtId="0" fontId="9" fillId="0" borderId="0"/>
    <xf numFmtId="9" fontId="23" fillId="0" borderId="0" applyFont="0" applyFill="0" applyBorder="0" applyAlignment="0" applyProtection="0"/>
    <xf numFmtId="0" fontId="26" fillId="0" borderId="0"/>
    <xf numFmtId="0" fontId="27" fillId="0" borderId="0"/>
  </cellStyleXfs>
  <cellXfs count="257">
    <xf numFmtId="0" fontId="0" fillId="0" borderId="0" xfId="0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2" fontId="7" fillId="0" borderId="0" xfId="0" applyNumberFormat="1" applyFont="1"/>
    <xf numFmtId="2" fontId="8" fillId="0" borderId="0" xfId="0" applyNumberFormat="1" applyFont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6" fillId="0" borderId="0" xfId="0" applyNumberFormat="1" applyFont="1"/>
    <xf numFmtId="2" fontId="9" fillId="0" borderId="0" xfId="0" applyNumberFormat="1" applyFont="1"/>
    <xf numFmtId="2" fontId="8" fillId="0" borderId="0" xfId="0" applyNumberFormat="1" applyFont="1" applyAlignment="1">
      <alignment horizontal="right"/>
    </xf>
    <xf numFmtId="49" fontId="8" fillId="0" borderId="0" xfId="0" applyNumberFormat="1" applyFont="1"/>
    <xf numFmtId="0" fontId="8" fillId="0" borderId="2" xfId="0" applyFont="1" applyBorder="1"/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/>
    <xf numFmtId="0" fontId="8" fillId="0" borderId="3" xfId="0" applyFon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8" fillId="0" borderId="7" xfId="0" applyNumberFormat="1" applyFont="1" applyBorder="1" applyAlignment="1">
      <alignment horizontal="center"/>
    </xf>
    <xf numFmtId="2" fontId="7" fillId="0" borderId="10" xfId="0" applyNumberFormat="1" applyFont="1" applyBorder="1"/>
    <xf numFmtId="0" fontId="8" fillId="0" borderId="12" xfId="0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49" fontId="8" fillId="0" borderId="13" xfId="0" applyNumberFormat="1" applyFont="1" applyBorder="1"/>
    <xf numFmtId="2" fontId="8" fillId="0" borderId="15" xfId="0" applyNumberFormat="1" applyFont="1" applyBorder="1"/>
    <xf numFmtId="2" fontId="8" fillId="0" borderId="2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9" fontId="8" fillId="0" borderId="27" xfId="0" applyNumberFormat="1" applyFont="1" applyBorder="1" applyAlignment="1">
      <alignment horizontal="center"/>
    </xf>
    <xf numFmtId="49" fontId="8" fillId="0" borderId="28" xfId="0" applyNumberFormat="1" applyFont="1" applyBorder="1"/>
    <xf numFmtId="49" fontId="8" fillId="0" borderId="27" xfId="0" applyNumberFormat="1" applyFont="1" applyBorder="1"/>
    <xf numFmtId="2" fontId="8" fillId="0" borderId="29" xfId="0" applyNumberFormat="1" applyFont="1" applyBorder="1"/>
    <xf numFmtId="2" fontId="8" fillId="0" borderId="30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" fontId="12" fillId="0" borderId="36" xfId="0" applyNumberFormat="1" applyFont="1" applyBorder="1" applyAlignment="1">
      <alignment horizontal="center" vertical="center" wrapText="1"/>
    </xf>
    <xf numFmtId="2" fontId="12" fillId="0" borderId="39" xfId="0" applyNumberFormat="1" applyFont="1" applyBorder="1" applyAlignment="1">
      <alignment horizontal="center" vertical="center" wrapText="1"/>
    </xf>
    <xf numFmtId="2" fontId="15" fillId="0" borderId="40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2" fontId="12" fillId="0" borderId="38" xfId="0" applyNumberFormat="1" applyFont="1" applyBorder="1" applyAlignment="1">
      <alignment horizontal="center" vertical="center"/>
    </xf>
    <xf numFmtId="2" fontId="12" fillId="0" borderId="36" xfId="0" applyNumberFormat="1" applyFont="1" applyBorder="1" applyAlignment="1">
      <alignment horizontal="center" vertical="center"/>
    </xf>
    <xf numFmtId="2" fontId="16" fillId="0" borderId="39" xfId="0" applyNumberFormat="1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wrapText="1"/>
    </xf>
    <xf numFmtId="2" fontId="12" fillId="0" borderId="37" xfId="0" applyNumberFormat="1" applyFont="1" applyBorder="1" applyAlignment="1">
      <alignment horizontal="center" vertical="center" wrapText="1"/>
    </xf>
    <xf numFmtId="4" fontId="12" fillId="0" borderId="38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 wrapText="1"/>
    </xf>
    <xf numFmtId="2" fontId="12" fillId="0" borderId="39" xfId="0" applyNumberFormat="1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right" vertical="center" wrapText="1"/>
    </xf>
    <xf numFmtId="2" fontId="14" fillId="0" borderId="36" xfId="0" applyNumberFormat="1" applyFont="1" applyBorder="1" applyAlignment="1">
      <alignment horizontal="left" vertical="center" wrapText="1"/>
    </xf>
    <xf numFmtId="0" fontId="12" fillId="0" borderId="36" xfId="0" applyFont="1" applyBorder="1" applyAlignment="1">
      <alignment horizontal="center" vertical="top"/>
    </xf>
    <xf numFmtId="4" fontId="12" fillId="0" borderId="37" xfId="0" applyNumberFormat="1" applyFont="1" applyBorder="1" applyAlignment="1">
      <alignment horizontal="center" vertical="top"/>
    </xf>
    <xf numFmtId="4" fontId="12" fillId="0" borderId="38" xfId="0" applyNumberFormat="1" applyFont="1" applyBorder="1" applyAlignment="1">
      <alignment horizontal="center" vertical="top"/>
    </xf>
    <xf numFmtId="4" fontId="12" fillId="0" borderId="36" xfId="0" applyNumberFormat="1" applyFont="1" applyBorder="1" applyAlignment="1">
      <alignment horizontal="center" vertical="top"/>
    </xf>
    <xf numFmtId="4" fontId="12" fillId="0" borderId="36" xfId="0" applyNumberFormat="1" applyFont="1" applyBorder="1" applyAlignment="1">
      <alignment horizontal="center" vertical="top" wrapText="1"/>
    </xf>
    <xf numFmtId="4" fontId="16" fillId="0" borderId="39" xfId="0" applyNumberFormat="1" applyFont="1" applyBorder="1" applyAlignment="1">
      <alignment horizontal="center" vertical="top"/>
    </xf>
    <xf numFmtId="4" fontId="15" fillId="0" borderId="40" xfId="0" applyNumberFormat="1" applyFont="1" applyBorder="1" applyAlignment="1">
      <alignment horizontal="center" vertical="top" wrapText="1"/>
    </xf>
    <xf numFmtId="4" fontId="16" fillId="0" borderId="39" xfId="0" applyNumberFormat="1" applyFont="1" applyBorder="1" applyAlignment="1">
      <alignment horizontal="center" vertical="top" wrapText="1"/>
    </xf>
    <xf numFmtId="0" fontId="17" fillId="3" borderId="36" xfId="0" applyFont="1" applyFill="1" applyBorder="1" applyAlignment="1">
      <alignment wrapText="1"/>
    </xf>
    <xf numFmtId="0" fontId="17" fillId="3" borderId="36" xfId="0" applyFont="1" applyFill="1" applyBorder="1" applyAlignment="1">
      <alignment horizontal="center"/>
    </xf>
    <xf numFmtId="4" fontId="17" fillId="3" borderId="37" xfId="0" applyNumberFormat="1" applyFont="1" applyFill="1" applyBorder="1" applyAlignment="1">
      <alignment horizontal="center"/>
    </xf>
    <xf numFmtId="4" fontId="17" fillId="3" borderId="38" xfId="0" applyNumberFormat="1" applyFont="1" applyFill="1" applyBorder="1" applyAlignment="1">
      <alignment horizontal="center"/>
    </xf>
    <xf numFmtId="4" fontId="17" fillId="3" borderId="36" xfId="0" applyNumberFormat="1" applyFont="1" applyFill="1" applyBorder="1" applyAlignment="1">
      <alignment horizontal="center"/>
    </xf>
    <xf numFmtId="4" fontId="17" fillId="3" borderId="39" xfId="0" applyNumberFormat="1" applyFont="1" applyFill="1" applyBorder="1" applyAlignment="1">
      <alignment horizontal="center"/>
    </xf>
    <xf numFmtId="4" fontId="17" fillId="3" borderId="40" xfId="0" applyNumberFormat="1" applyFont="1" applyFill="1" applyBorder="1" applyAlignment="1">
      <alignment horizontal="center"/>
    </xf>
    <xf numFmtId="2" fontId="17" fillId="3" borderId="39" xfId="0" applyNumberFormat="1" applyFont="1" applyFill="1" applyBorder="1" applyAlignment="1">
      <alignment horizontal="center"/>
    </xf>
    <xf numFmtId="2" fontId="17" fillId="3" borderId="40" xfId="0" applyNumberFormat="1" applyFont="1" applyFill="1" applyBorder="1" applyAlignment="1">
      <alignment horizontal="center"/>
    </xf>
    <xf numFmtId="2" fontId="17" fillId="3" borderId="36" xfId="0" applyNumberFormat="1" applyFont="1" applyFill="1" applyBorder="1" applyAlignment="1">
      <alignment horizontal="center"/>
    </xf>
    <xf numFmtId="0" fontId="13" fillId="0" borderId="36" xfId="0" applyFont="1" applyBorder="1" applyAlignment="1">
      <alignment horizontal="center" vertical="top" wrapText="1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 applyAlignment="1">
      <alignment horizontal="right" vertical="top" wrapText="1"/>
    </xf>
    <xf numFmtId="0" fontId="12" fillId="0" borderId="36" xfId="0" applyFont="1" applyBorder="1" applyAlignment="1">
      <alignment horizontal="left"/>
    </xf>
    <xf numFmtId="0" fontId="12" fillId="0" borderId="36" xfId="0" applyFont="1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0" fontId="12" fillId="0" borderId="36" xfId="0" applyFont="1" applyBorder="1" applyAlignment="1">
      <alignment horizontal="right"/>
    </xf>
    <xf numFmtId="0" fontId="12" fillId="0" borderId="36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wrapText="1"/>
    </xf>
    <xf numFmtId="2" fontId="12" fillId="0" borderId="36" xfId="0" applyNumberFormat="1" applyFont="1" applyBorder="1" applyAlignment="1">
      <alignment vertical="top" wrapText="1"/>
    </xf>
    <xf numFmtId="2" fontId="12" fillId="0" borderId="36" xfId="0" applyNumberFormat="1" applyFont="1" applyBorder="1" applyAlignment="1">
      <alignment horizontal="center" vertical="top"/>
    </xf>
    <xf numFmtId="2" fontId="12" fillId="0" borderId="36" xfId="0" applyNumberFormat="1" applyFont="1" applyBorder="1" applyAlignment="1">
      <alignment horizontal="right" vertical="top" wrapText="1"/>
    </xf>
    <xf numFmtId="0" fontId="13" fillId="4" borderId="36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4" fontId="12" fillId="4" borderId="36" xfId="0" applyNumberFormat="1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/>
    </xf>
    <xf numFmtId="2" fontId="12" fillId="4" borderId="40" xfId="0" applyNumberFormat="1" applyFont="1" applyFill="1" applyBorder="1" applyAlignment="1">
      <alignment horizontal="center" vertical="center"/>
    </xf>
    <xf numFmtId="2" fontId="12" fillId="4" borderId="36" xfId="0" applyNumberFormat="1" applyFont="1" applyFill="1" applyBorder="1" applyAlignment="1">
      <alignment horizontal="center" vertical="center"/>
    </xf>
    <xf numFmtId="2" fontId="12" fillId="0" borderId="36" xfId="0" applyNumberFormat="1" applyFont="1" applyBorder="1" applyAlignment="1">
      <alignment horizontal="left" vertical="center" wrapText="1"/>
    </xf>
    <xf numFmtId="4" fontId="12" fillId="0" borderId="37" xfId="0" applyNumberFormat="1" applyFont="1" applyBorder="1" applyAlignment="1">
      <alignment horizontal="center" vertical="center"/>
    </xf>
    <xf numFmtId="2" fontId="12" fillId="0" borderId="36" xfId="1" applyNumberFormat="1" applyFont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49" fontId="12" fillId="4" borderId="36" xfId="0" applyNumberFormat="1" applyFont="1" applyFill="1" applyBorder="1" applyAlignment="1">
      <alignment horizontal="center" vertical="center"/>
    </xf>
    <xf numFmtId="2" fontId="12" fillId="4" borderId="37" xfId="0" applyNumberFormat="1" applyFont="1" applyFill="1" applyBorder="1" applyAlignment="1">
      <alignment horizontal="center" vertical="center"/>
    </xf>
    <xf numFmtId="4" fontId="12" fillId="4" borderId="38" xfId="0" applyNumberFormat="1" applyFont="1" applyFill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49" fontId="12" fillId="0" borderId="41" xfId="0" applyNumberFormat="1" applyFont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/>
    </xf>
    <xf numFmtId="4" fontId="12" fillId="0" borderId="42" xfId="0" applyNumberFormat="1" applyFont="1" applyBorder="1" applyAlignment="1">
      <alignment horizontal="center" vertical="center"/>
    </xf>
    <xf numFmtId="2" fontId="12" fillId="0" borderId="43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 wrapText="1"/>
    </xf>
    <xf numFmtId="4" fontId="12" fillId="0" borderId="41" xfId="0" applyNumberFormat="1" applyFont="1" applyBorder="1" applyAlignment="1">
      <alignment horizontal="center" vertical="center"/>
    </xf>
    <xf numFmtId="2" fontId="12" fillId="0" borderId="44" xfId="0" applyNumberFormat="1" applyFont="1" applyBorder="1" applyAlignment="1">
      <alignment horizontal="center" vertical="center" wrapText="1"/>
    </xf>
    <xf numFmtId="2" fontId="15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horizontal="right" vertical="center" wrapText="1"/>
    </xf>
    <xf numFmtId="2" fontId="12" fillId="0" borderId="42" xfId="2" applyNumberFormat="1" applyFont="1" applyBorder="1" applyAlignment="1">
      <alignment horizontal="center" vertical="center" wrapText="1"/>
    </xf>
    <xf numFmtId="2" fontId="12" fillId="5" borderId="43" xfId="0" applyNumberFormat="1" applyFont="1" applyFill="1" applyBorder="1" applyAlignment="1">
      <alignment horizontal="center" vertical="center"/>
    </xf>
    <xf numFmtId="2" fontId="12" fillId="5" borderId="41" xfId="0" applyNumberFormat="1" applyFont="1" applyFill="1" applyBorder="1" applyAlignment="1">
      <alignment horizontal="center" vertical="center"/>
    </xf>
    <xf numFmtId="2" fontId="12" fillId="5" borderId="41" xfId="0" applyNumberFormat="1" applyFont="1" applyFill="1" applyBorder="1" applyAlignment="1">
      <alignment horizontal="center" vertical="center" wrapText="1"/>
    </xf>
    <xf numFmtId="4" fontId="12" fillId="5" borderId="41" xfId="0" applyNumberFormat="1" applyFont="1" applyFill="1" applyBorder="1" applyAlignment="1">
      <alignment horizontal="center" vertical="center"/>
    </xf>
    <xf numFmtId="2" fontId="12" fillId="5" borderId="44" xfId="0" applyNumberFormat="1" applyFont="1" applyFill="1" applyBorder="1" applyAlignment="1">
      <alignment horizontal="center" vertical="center" wrapText="1"/>
    </xf>
    <xf numFmtId="2" fontId="15" fillId="5" borderId="45" xfId="0" applyNumberFormat="1" applyFont="1" applyFill="1" applyBorder="1" applyAlignment="1">
      <alignment horizontal="center" vertical="center" wrapText="1"/>
    </xf>
    <xf numFmtId="49" fontId="12" fillId="0" borderId="41" xfId="0" applyNumberFormat="1" applyFont="1" applyBorder="1" applyAlignment="1">
      <alignment horizontal="right" vertical="center"/>
    </xf>
    <xf numFmtId="0" fontId="12" fillId="0" borderId="41" xfId="0" applyFont="1" applyBorder="1" applyAlignment="1">
      <alignment horizontal="left" vertical="center"/>
    </xf>
    <xf numFmtId="49" fontId="12" fillId="0" borderId="41" xfId="0" applyNumberFormat="1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right" vertical="center" wrapText="1"/>
    </xf>
    <xf numFmtId="2" fontId="12" fillId="0" borderId="42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left" vertical="center"/>
    </xf>
    <xf numFmtId="2" fontId="12" fillId="0" borderId="41" xfId="0" applyNumberFormat="1" applyFont="1" applyBorder="1" applyAlignment="1">
      <alignment horizontal="right" vertical="center"/>
    </xf>
    <xf numFmtId="2" fontId="12" fillId="4" borderId="38" xfId="0" applyNumberFormat="1" applyFont="1" applyFill="1" applyBorder="1" applyAlignment="1">
      <alignment horizontal="center" vertical="center"/>
    </xf>
    <xf numFmtId="2" fontId="12" fillId="0" borderId="36" xfId="0" applyNumberFormat="1" applyFont="1" applyBorder="1" applyAlignment="1">
      <alignment vertical="center"/>
    </xf>
    <xf numFmtId="2" fontId="12" fillId="0" borderId="46" xfId="0" applyNumberFormat="1" applyFont="1" applyBorder="1" applyAlignment="1">
      <alignment horizontal="center" vertical="center"/>
    </xf>
    <xf numFmtId="4" fontId="12" fillId="0" borderId="47" xfId="0" applyNumberFormat="1" applyFont="1" applyBorder="1" applyAlignment="1">
      <alignment horizontal="center" vertical="center"/>
    </xf>
    <xf numFmtId="2" fontId="16" fillId="0" borderId="4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15" fillId="0" borderId="50" xfId="0" applyNumberFormat="1" applyFont="1" applyBorder="1" applyAlignment="1">
      <alignment horizontal="center" vertical="center"/>
    </xf>
    <xf numFmtId="4" fontId="12" fillId="0" borderId="51" xfId="0" applyNumberFormat="1" applyFont="1" applyBorder="1" applyAlignment="1">
      <alignment horizontal="center" vertical="center"/>
    </xf>
    <xf numFmtId="4" fontId="12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5" borderId="53" xfId="0" applyFont="1" applyFill="1" applyBorder="1" applyAlignment="1">
      <alignment horizontal="left" vertical="center"/>
    </xf>
    <xf numFmtId="0" fontId="19" fillId="5" borderId="53" xfId="0" applyFont="1" applyFill="1" applyBorder="1" applyAlignment="1">
      <alignment horizontal="center" vertical="center"/>
    </xf>
    <xf numFmtId="4" fontId="19" fillId="5" borderId="53" xfId="0" applyNumberFormat="1" applyFont="1" applyFill="1" applyBorder="1" applyAlignment="1">
      <alignment horizontal="center" vertical="center"/>
    </xf>
    <xf numFmtId="4" fontId="20" fillId="5" borderId="53" xfId="0" applyNumberFormat="1" applyFont="1" applyFill="1" applyBorder="1" applyAlignment="1">
      <alignment horizontal="center" vertical="center"/>
    </xf>
    <xf numFmtId="4" fontId="20" fillId="5" borderId="53" xfId="0" applyNumberFormat="1" applyFont="1" applyFill="1" applyBorder="1" applyAlignment="1">
      <alignment horizontal="right" vertical="center"/>
    </xf>
    <xf numFmtId="0" fontId="19" fillId="5" borderId="56" xfId="0" applyFont="1" applyFill="1" applyBorder="1" applyAlignment="1">
      <alignment horizontal="left" vertical="center"/>
    </xf>
    <xf numFmtId="0" fontId="19" fillId="5" borderId="56" xfId="0" applyFont="1" applyFill="1" applyBorder="1" applyAlignment="1">
      <alignment horizontal="center" vertical="center"/>
    </xf>
    <xf numFmtId="4" fontId="19" fillId="5" borderId="56" xfId="0" applyNumberFormat="1" applyFont="1" applyFill="1" applyBorder="1" applyAlignment="1">
      <alignment horizontal="center" vertical="center"/>
    </xf>
    <xf numFmtId="4" fontId="20" fillId="5" borderId="56" xfId="0" applyNumberFormat="1" applyFont="1" applyFill="1" applyBorder="1" applyAlignment="1">
      <alignment horizontal="center" vertical="center"/>
    </xf>
    <xf numFmtId="4" fontId="20" fillId="5" borderId="56" xfId="0" applyNumberFormat="1" applyFont="1" applyFill="1" applyBorder="1" applyAlignment="1">
      <alignment horizontal="right" vertical="center"/>
    </xf>
    <xf numFmtId="0" fontId="19" fillId="5" borderId="58" xfId="0" applyFont="1" applyFill="1" applyBorder="1" applyAlignment="1">
      <alignment horizontal="right" vertical="center"/>
    </xf>
    <xf numFmtId="0" fontId="19" fillId="5" borderId="58" xfId="0" applyFont="1" applyFill="1" applyBorder="1" applyAlignment="1">
      <alignment horizontal="center" vertical="center"/>
    </xf>
    <xf numFmtId="2" fontId="19" fillId="5" borderId="58" xfId="0" applyNumberFormat="1" applyFont="1" applyFill="1" applyBorder="1" applyAlignment="1">
      <alignment horizontal="center" vertical="center"/>
    </xf>
    <xf numFmtId="2" fontId="20" fillId="5" borderId="58" xfId="0" applyNumberFormat="1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0" fillId="5" borderId="60" xfId="0" applyFont="1" applyFill="1" applyBorder="1" applyAlignment="1">
      <alignment horizontal="right" vertical="center"/>
    </xf>
    <xf numFmtId="0" fontId="19" fillId="5" borderId="60" xfId="0" applyFont="1" applyFill="1" applyBorder="1" applyAlignment="1">
      <alignment horizontal="center" vertical="center"/>
    </xf>
    <xf numFmtId="2" fontId="19" fillId="5" borderId="60" xfId="0" applyNumberFormat="1" applyFont="1" applyFill="1" applyBorder="1" applyAlignment="1">
      <alignment horizontal="center" vertical="center"/>
    </xf>
    <xf numFmtId="2" fontId="20" fillId="5" borderId="60" xfId="0" applyNumberFormat="1" applyFont="1" applyFill="1" applyBorder="1" applyAlignment="1">
      <alignment horizontal="center" vertical="center"/>
    </xf>
    <xf numFmtId="0" fontId="20" fillId="5" borderId="60" xfId="0" applyFont="1" applyFill="1" applyBorder="1" applyAlignment="1">
      <alignment horizontal="center" vertical="center"/>
    </xf>
    <xf numFmtId="0" fontId="6" fillId="0" borderId="0" xfId="0" applyFont="1"/>
    <xf numFmtId="0" fontId="20" fillId="5" borderId="62" xfId="0" applyFont="1" applyFill="1" applyBorder="1" applyAlignment="1">
      <alignment horizontal="right" vertical="center"/>
    </xf>
    <xf numFmtId="0" fontId="19" fillId="5" borderId="62" xfId="0" applyFont="1" applyFill="1" applyBorder="1" applyAlignment="1">
      <alignment horizontal="center" vertical="center"/>
    </xf>
    <xf numFmtId="2" fontId="19" fillId="5" borderId="62" xfId="0" applyNumberFormat="1" applyFont="1" applyFill="1" applyBorder="1" applyAlignment="1">
      <alignment horizontal="center" vertical="center"/>
    </xf>
    <xf numFmtId="2" fontId="20" fillId="5" borderId="62" xfId="0" applyNumberFormat="1" applyFont="1" applyFill="1" applyBorder="1" applyAlignment="1">
      <alignment horizontal="center" vertical="center"/>
    </xf>
    <xf numFmtId="0" fontId="20" fillId="5" borderId="62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165" fontId="19" fillId="0" borderId="0" xfId="0" applyNumberFormat="1" applyFont="1" applyAlignment="1">
      <alignment horizontal="center" vertical="center"/>
    </xf>
    <xf numFmtId="2" fontId="22" fillId="0" borderId="0" xfId="0" applyNumberFormat="1" applyFont="1"/>
    <xf numFmtId="165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/>
    <xf numFmtId="165" fontId="12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22" fillId="0" borderId="0" xfId="0" applyFont="1"/>
    <xf numFmtId="0" fontId="12" fillId="0" borderId="0" xfId="0" applyFont="1" applyBorder="1"/>
    <xf numFmtId="0" fontId="12" fillId="0" borderId="0" xfId="0" applyFont="1"/>
    <xf numFmtId="49" fontId="12" fillId="0" borderId="0" xfId="0" applyNumberFormat="1" applyFont="1" applyBorder="1" applyAlignment="1">
      <alignment horizontal="right" vertical="top" wrapText="1"/>
    </xf>
    <xf numFmtId="0" fontId="19" fillId="0" borderId="56" xfId="0" applyFont="1" applyBorder="1"/>
    <xf numFmtId="2" fontId="12" fillId="0" borderId="0" xfId="0" applyNumberFormat="1" applyFont="1" applyBorder="1"/>
    <xf numFmtId="2" fontId="12" fillId="0" borderId="0" xfId="0" applyNumberFormat="1" applyFont="1"/>
    <xf numFmtId="165" fontId="12" fillId="0" borderId="0" xfId="0" applyNumberFormat="1" applyFont="1" applyBorder="1" applyAlignment="1">
      <alignment vertical="center" wrapText="1"/>
    </xf>
    <xf numFmtId="2" fontId="12" fillId="3" borderId="0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3" fillId="3" borderId="0" xfId="0" applyNumberFormat="1" applyFont="1" applyFill="1" applyBorder="1" applyAlignment="1">
      <alignment vertical="center"/>
    </xf>
    <xf numFmtId="165" fontId="12" fillId="3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5" fontId="13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left" vertical="center"/>
    </xf>
    <xf numFmtId="165" fontId="12" fillId="3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Border="1"/>
    <xf numFmtId="2" fontId="6" fillId="0" borderId="0" xfId="0" applyNumberFormat="1" applyFont="1" applyBorder="1"/>
    <xf numFmtId="2" fontId="9" fillId="0" borderId="0" xfId="0" applyNumberFormat="1" applyFont="1" applyBorder="1"/>
    <xf numFmtId="49" fontId="6" fillId="0" borderId="0" xfId="0" applyNumberFormat="1" applyFont="1"/>
    <xf numFmtId="2" fontId="8" fillId="0" borderId="17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2" fontId="10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4" fontId="13" fillId="0" borderId="49" xfId="0" applyNumberFormat="1" applyFont="1" applyBorder="1" applyAlignment="1">
      <alignment horizontal="right" vertical="center"/>
    </xf>
    <xf numFmtId="4" fontId="20" fillId="5" borderId="54" xfId="0" applyNumberFormat="1" applyFont="1" applyFill="1" applyBorder="1" applyAlignment="1">
      <alignment horizontal="center" vertical="center"/>
    </xf>
    <xf numFmtId="4" fontId="20" fillId="5" borderId="53" xfId="0" applyNumberFormat="1" applyFont="1" applyFill="1" applyBorder="1" applyAlignment="1">
      <alignment horizontal="center" vertical="center"/>
    </xf>
    <xf numFmtId="4" fontId="20" fillId="5" borderId="55" xfId="0" applyNumberFormat="1" applyFont="1" applyFill="1" applyBorder="1" applyAlignment="1">
      <alignment horizontal="center" vertical="center"/>
    </xf>
    <xf numFmtId="4" fontId="20" fillId="5" borderId="57" xfId="0" applyNumberFormat="1" applyFont="1" applyFill="1" applyBorder="1" applyAlignment="1">
      <alignment horizontal="center" vertical="center"/>
    </xf>
    <xf numFmtId="4" fontId="20" fillId="5" borderId="59" xfId="0" applyNumberFormat="1" applyFont="1" applyFill="1" applyBorder="1" applyAlignment="1">
      <alignment horizontal="center" vertical="center"/>
    </xf>
    <xf numFmtId="4" fontId="20" fillId="5" borderId="61" xfId="0" applyNumberFormat="1" applyFont="1" applyFill="1" applyBorder="1" applyAlignment="1">
      <alignment horizontal="center" vertical="center"/>
    </xf>
    <xf numFmtId="4" fontId="20" fillId="5" borderId="63" xfId="0" applyNumberFormat="1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right" vertical="center"/>
    </xf>
    <xf numFmtId="0" fontId="20" fillId="5" borderId="40" xfId="0" applyFont="1" applyFill="1" applyBorder="1" applyAlignment="1">
      <alignment horizontal="right" vertical="center"/>
    </xf>
    <xf numFmtId="4" fontId="20" fillId="5" borderId="36" xfId="0" applyNumberFormat="1" applyFont="1" applyFill="1" applyBorder="1" applyAlignment="1">
      <alignment horizontal="center" vertical="center"/>
    </xf>
    <xf numFmtId="0" fontId="21" fillId="0" borderId="56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165" fontId="13" fillId="3" borderId="0" xfId="0" applyNumberFormat="1" applyFont="1" applyFill="1" applyBorder="1" applyAlignment="1">
      <alignment horizontal="left" vertical="center" wrapText="1"/>
    </xf>
    <xf numFmtId="0" fontId="12" fillId="0" borderId="0" xfId="0" applyFont="1" applyBorder="1"/>
    <xf numFmtId="49" fontId="12" fillId="3" borderId="0" xfId="0" applyNumberFormat="1" applyFont="1" applyFill="1" applyBorder="1" applyAlignment="1">
      <alignment horizontal="left" vertical="center" wrapText="1"/>
    </xf>
  </cellXfs>
  <cellStyles count="17">
    <cellStyle name="Excel Built-in Explanatory Text" xfId="1" xr:uid="{00000000-0005-0000-0000-000000000000}"/>
    <cellStyle name="Excel Built-in Normal 2" xfId="4" xr:uid="{00000000-0005-0000-0000-000001000000}"/>
    <cellStyle name="Excel Built-in Normal 3" xfId="5" xr:uid="{00000000-0005-0000-0000-000002000000}"/>
    <cellStyle name="Normal 2" xfId="2" xr:uid="{00000000-0005-0000-0000-000003000000}"/>
    <cellStyle name="Normal 3" xfId="6" xr:uid="{00000000-0005-0000-0000-000004000000}"/>
    <cellStyle name="Normal 3 2 2" xfId="7" xr:uid="{00000000-0005-0000-0000-000005000000}"/>
    <cellStyle name="Normal 4" xfId="8" xr:uid="{00000000-0005-0000-0000-000006000000}"/>
    <cellStyle name="Normal 4 2" xfId="9" xr:uid="{00000000-0005-0000-0000-000007000000}"/>
    <cellStyle name="Normal_tāme roja DABASZINĪBAS JF" xfId="10" xr:uid="{00000000-0005-0000-0000-000008000000}"/>
    <cellStyle name="Parasts" xfId="0" builtinId="0"/>
    <cellStyle name="Parasts 2" xfId="11" xr:uid="{00000000-0005-0000-0000-00000A000000}"/>
    <cellStyle name="Parasts 2 2" xfId="12" xr:uid="{00000000-0005-0000-0000-00000B000000}"/>
    <cellStyle name="Parasts 3" xfId="13" xr:uid="{00000000-0005-0000-0000-00000C000000}"/>
    <cellStyle name="Parasts 4" xfId="3" xr:uid="{00000000-0005-0000-0000-00000D000000}"/>
    <cellStyle name="Percent 2" xfId="14" xr:uid="{00000000-0005-0000-0000-00000E000000}"/>
    <cellStyle name="Style 1" xfId="15" xr:uid="{00000000-0005-0000-0000-00000F000000}"/>
    <cellStyle name="Обычный_33. OZOLNIEKU NOVADA DOME_OZO SKOLA_TELPU, GAITENU, KAPNU TELPU REMONTS_TAME_VADIMS_2011_02_25_melnraksts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view="pageBreakPreview" zoomScale="80" zoomScaleNormal="100" zoomScaleSheetLayoutView="80" workbookViewId="0">
      <selection activeCell="I18" sqref="I18"/>
    </sheetView>
  </sheetViews>
  <sheetFormatPr defaultRowHeight="14.4" x14ac:dyDescent="0.3"/>
  <cols>
    <col min="1" max="1" width="4.5546875" style="185" customWidth="1"/>
    <col min="2" max="2" width="7.5546875" style="223" customWidth="1"/>
    <col min="3" max="3" width="33.44140625" style="223" customWidth="1"/>
    <col min="4" max="4" width="6.33203125" style="223" customWidth="1"/>
    <col min="5" max="5" width="7.6640625" style="11" customWidth="1"/>
    <col min="6" max="6" width="5.6640625" style="11" customWidth="1"/>
    <col min="7" max="7" width="12.33203125" style="11" customWidth="1"/>
    <col min="8" max="8" width="7.44140625" style="11" customWidth="1"/>
    <col min="9" max="9" width="8.109375" style="11" customWidth="1"/>
    <col min="10" max="10" width="7.33203125" style="11" customWidth="1"/>
    <col min="11" max="11" width="7.5546875" style="11" customWidth="1"/>
    <col min="12" max="12" width="8.5546875" style="12" customWidth="1"/>
    <col min="13" max="13" width="9.109375" style="11"/>
    <col min="14" max="14" width="9.6640625" style="11" customWidth="1"/>
    <col min="15" max="15" width="8.44140625" style="11" customWidth="1"/>
    <col min="16" max="16" width="9" style="11" customWidth="1"/>
  </cols>
  <sheetData>
    <row r="1" spans="1:16" ht="17.399999999999999" x14ac:dyDescent="0.3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ht="17.399999999999999" x14ac:dyDescent="0.3">
      <c r="A2" s="229" t="s">
        <v>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</row>
    <row r="4" spans="1:16" x14ac:dyDescent="0.3">
      <c r="A4" s="230" t="s">
        <v>172</v>
      </c>
      <c r="B4" s="230"/>
      <c r="C4" s="230"/>
      <c r="D4" s="230"/>
      <c r="E4" s="230"/>
      <c r="F4" s="230"/>
      <c r="G4" s="230"/>
      <c r="H4" s="230"/>
      <c r="I4" s="3"/>
      <c r="J4" s="3"/>
      <c r="K4" s="3"/>
      <c r="L4" s="4"/>
      <c r="M4" s="5"/>
      <c r="N4" s="5"/>
      <c r="O4" s="5"/>
      <c r="P4" s="5"/>
    </row>
    <row r="5" spans="1:16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6"/>
      <c r="J5" s="7"/>
      <c r="K5" s="7"/>
      <c r="L5" s="4"/>
      <c r="M5" s="5"/>
      <c r="N5" s="5"/>
      <c r="O5" s="5"/>
      <c r="P5" s="5"/>
    </row>
    <row r="6" spans="1:16" x14ac:dyDescent="0.3">
      <c r="A6" s="230" t="s">
        <v>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4"/>
      <c r="M6" s="5"/>
      <c r="N6" s="5"/>
      <c r="O6" s="5"/>
      <c r="P6" s="5"/>
    </row>
    <row r="7" spans="1:16" x14ac:dyDescent="0.3">
      <c r="A7" s="8"/>
      <c r="B7" s="8"/>
      <c r="C7" s="8"/>
      <c r="D7" s="9"/>
      <c r="E7" s="10"/>
      <c r="F7" s="10"/>
      <c r="G7" s="10"/>
      <c r="H7" s="5"/>
      <c r="I7" s="5"/>
      <c r="J7" s="5"/>
      <c r="N7" s="13"/>
      <c r="O7" s="231"/>
      <c r="P7" s="231"/>
    </row>
    <row r="8" spans="1:16" x14ac:dyDescent="0.3">
      <c r="A8" s="8"/>
      <c r="B8" s="8"/>
      <c r="C8" s="8"/>
      <c r="D8" s="14"/>
      <c r="E8" s="5"/>
      <c r="F8" s="5"/>
      <c r="G8" s="5"/>
      <c r="H8" s="5"/>
      <c r="I8" s="5"/>
      <c r="J8" s="5"/>
      <c r="N8" s="13" t="s">
        <v>4</v>
      </c>
      <c r="O8" s="232"/>
      <c r="P8" s="232"/>
    </row>
    <row r="9" spans="1:16" ht="15" thickBot="1" x14ac:dyDescent="0.35">
      <c r="A9" s="233" t="s">
        <v>170</v>
      </c>
      <c r="B9" s="233"/>
      <c r="C9" s="233"/>
      <c r="D9" s="14"/>
      <c r="E9" s="5"/>
      <c r="F9" s="5"/>
      <c r="G9" s="5"/>
      <c r="H9" s="5"/>
      <c r="I9" s="5"/>
      <c r="J9" s="5"/>
      <c r="N9" s="13" t="s">
        <v>5</v>
      </c>
      <c r="O9" s="234">
        <f>L147</f>
        <v>0</v>
      </c>
      <c r="P9" s="234"/>
    </row>
    <row r="10" spans="1:16" ht="15" thickBot="1" x14ac:dyDescent="0.35">
      <c r="A10" s="15"/>
      <c r="B10" s="16"/>
      <c r="C10" s="17"/>
      <c r="D10" s="18"/>
      <c r="E10" s="19"/>
      <c r="F10" s="20"/>
      <c r="G10" s="21" t="s">
        <v>6</v>
      </c>
      <c r="H10" s="235" t="s">
        <v>173</v>
      </c>
      <c r="I10" s="235"/>
      <c r="J10" s="235"/>
      <c r="K10" s="236"/>
      <c r="L10" s="22"/>
      <c r="M10" s="237" t="s">
        <v>7</v>
      </c>
      <c r="N10" s="237"/>
      <c r="O10" s="237"/>
      <c r="P10" s="237"/>
    </row>
    <row r="11" spans="1:16" x14ac:dyDescent="0.3">
      <c r="A11" s="23" t="s">
        <v>8</v>
      </c>
      <c r="B11" s="24" t="s">
        <v>9</v>
      </c>
      <c r="C11" s="25" t="s">
        <v>10</v>
      </c>
      <c r="D11" s="24" t="s">
        <v>11</v>
      </c>
      <c r="E11" s="26" t="s">
        <v>12</v>
      </c>
      <c r="F11" s="27" t="s">
        <v>13</v>
      </c>
      <c r="G11" s="26" t="s">
        <v>14</v>
      </c>
      <c r="H11" s="224" t="s">
        <v>15</v>
      </c>
      <c r="I11" s="224"/>
      <c r="J11" s="224"/>
      <c r="K11" s="225"/>
      <c r="L11" s="28" t="s">
        <v>16</v>
      </c>
      <c r="M11" s="226" t="s">
        <v>15</v>
      </c>
      <c r="N11" s="226"/>
      <c r="O11" s="226"/>
      <c r="P11" s="227"/>
    </row>
    <row r="12" spans="1:16" x14ac:dyDescent="0.3">
      <c r="A12" s="23"/>
      <c r="B12" s="24"/>
      <c r="C12" s="25" t="s">
        <v>17</v>
      </c>
      <c r="D12" s="29"/>
      <c r="E12" s="30"/>
      <c r="F12" s="31" t="s">
        <v>18</v>
      </c>
      <c r="G12" s="32" t="s">
        <v>19</v>
      </c>
      <c r="H12" s="32" t="s">
        <v>20</v>
      </c>
      <c r="I12" s="26" t="s">
        <v>21</v>
      </c>
      <c r="J12" s="26" t="s">
        <v>22</v>
      </c>
      <c r="K12" s="33" t="s">
        <v>23</v>
      </c>
      <c r="L12" s="34" t="s">
        <v>24</v>
      </c>
      <c r="M12" s="32" t="s">
        <v>20</v>
      </c>
      <c r="N12" s="35" t="s">
        <v>21</v>
      </c>
      <c r="O12" s="35" t="s">
        <v>22</v>
      </c>
      <c r="P12" s="36" t="s">
        <v>23</v>
      </c>
    </row>
    <row r="13" spans="1:16" ht="15" thickBot="1" x14ac:dyDescent="0.35">
      <c r="A13" s="37"/>
      <c r="B13" s="38"/>
      <c r="C13" s="39"/>
      <c r="D13" s="40"/>
      <c r="E13" s="41"/>
      <c r="F13" s="42" t="s">
        <v>25</v>
      </c>
      <c r="G13" s="43" t="s">
        <v>26</v>
      </c>
      <c r="H13" s="44" t="s">
        <v>27</v>
      </c>
      <c r="I13" s="45" t="s">
        <v>27</v>
      </c>
      <c r="J13" s="45" t="s">
        <v>27</v>
      </c>
      <c r="K13" s="46" t="s">
        <v>27</v>
      </c>
      <c r="L13" s="47" t="s">
        <v>28</v>
      </c>
      <c r="M13" s="44" t="s">
        <v>27</v>
      </c>
      <c r="N13" s="44" t="s">
        <v>27</v>
      </c>
      <c r="O13" s="44" t="s">
        <v>27</v>
      </c>
      <c r="P13" s="48" t="s">
        <v>27</v>
      </c>
    </row>
    <row r="14" spans="1:16" x14ac:dyDescent="0.3">
      <c r="A14" s="49">
        <v>1</v>
      </c>
      <c r="B14" s="50">
        <v>2</v>
      </c>
      <c r="C14" s="50">
        <v>3</v>
      </c>
      <c r="D14" s="50">
        <v>4</v>
      </c>
      <c r="E14" s="51">
        <v>5</v>
      </c>
      <c r="F14" s="52">
        <v>6</v>
      </c>
      <c r="G14" s="53">
        <v>7</v>
      </c>
      <c r="H14" s="50" t="s">
        <v>29</v>
      </c>
      <c r="I14" s="54" t="s">
        <v>30</v>
      </c>
      <c r="J14" s="54" t="s">
        <v>31</v>
      </c>
      <c r="K14" s="55" t="s">
        <v>32</v>
      </c>
      <c r="L14" s="56" t="s">
        <v>33</v>
      </c>
      <c r="M14" s="50" t="s">
        <v>34</v>
      </c>
      <c r="N14" s="50" t="s">
        <v>35</v>
      </c>
      <c r="O14" s="50" t="s">
        <v>36</v>
      </c>
      <c r="P14" s="57" t="s">
        <v>37</v>
      </c>
    </row>
    <row r="15" spans="1:16" x14ac:dyDescent="0.3">
      <c r="A15" s="58">
        <v>1</v>
      </c>
      <c r="B15" s="59"/>
      <c r="C15" s="60" t="s">
        <v>38</v>
      </c>
      <c r="D15" s="58"/>
      <c r="E15" s="61"/>
      <c r="F15" s="62"/>
      <c r="G15" s="58"/>
      <c r="H15" s="63"/>
      <c r="I15" s="63"/>
      <c r="J15" s="63"/>
      <c r="K15" s="64"/>
      <c r="L15" s="65"/>
      <c r="M15" s="63"/>
      <c r="N15" s="63"/>
      <c r="O15" s="63"/>
      <c r="P15" s="64"/>
    </row>
    <row r="16" spans="1:16" x14ac:dyDescent="0.3">
      <c r="A16" s="58">
        <v>2</v>
      </c>
      <c r="B16" s="58" t="s">
        <v>9</v>
      </c>
      <c r="C16" s="66" t="s">
        <v>39</v>
      </c>
      <c r="D16" s="67" t="s">
        <v>40</v>
      </c>
      <c r="E16" s="68">
        <v>3.5</v>
      </c>
      <c r="F16" s="69"/>
      <c r="G16" s="70"/>
      <c r="H16" s="70">
        <f>F16*G16</f>
        <v>0</v>
      </c>
      <c r="I16" s="70"/>
      <c r="J16" s="70"/>
      <c r="K16" s="71"/>
      <c r="L16" s="72">
        <f>ROUND(F16*E16,2)</f>
        <v>0</v>
      </c>
      <c r="M16" s="70">
        <f>ROUND(H16*E16,2)</f>
        <v>0</v>
      </c>
      <c r="N16" s="70">
        <f>ROUND(I16*E16,2)</f>
        <v>0</v>
      </c>
      <c r="O16" s="70">
        <f>ROUND(J16*E16,2)</f>
        <v>0</v>
      </c>
      <c r="P16" s="71">
        <f>O16+N16+M16</f>
        <v>0</v>
      </c>
    </row>
    <row r="17" spans="1:16" ht="26.4" x14ac:dyDescent="0.3">
      <c r="A17" s="58">
        <v>3</v>
      </c>
      <c r="B17" s="58" t="s">
        <v>9</v>
      </c>
      <c r="C17" s="73" t="s">
        <v>41</v>
      </c>
      <c r="D17" s="67" t="s">
        <v>42</v>
      </c>
      <c r="E17" s="68">
        <v>22.5</v>
      </c>
      <c r="F17" s="69"/>
      <c r="G17" s="70"/>
      <c r="H17" s="70">
        <f>F17*G17</f>
        <v>0</v>
      </c>
      <c r="I17" s="70"/>
      <c r="J17" s="70"/>
      <c r="K17" s="71"/>
      <c r="L17" s="72">
        <f>ROUND(F17*E17,2)</f>
        <v>0</v>
      </c>
      <c r="M17" s="70">
        <f>ROUND(H17*E17,2)</f>
        <v>0</v>
      </c>
      <c r="N17" s="70">
        <f>ROUND(I17*E17,2)</f>
        <v>0</v>
      </c>
      <c r="O17" s="70">
        <f>ROUND(J17*E17,2)</f>
        <v>0</v>
      </c>
      <c r="P17" s="71">
        <f>O17+N17+M17</f>
        <v>0</v>
      </c>
    </row>
    <row r="18" spans="1:16" x14ac:dyDescent="0.3">
      <c r="A18" s="58"/>
      <c r="B18" s="58"/>
      <c r="C18" s="73"/>
      <c r="D18" s="67"/>
      <c r="E18" s="74"/>
      <c r="F18" s="75"/>
      <c r="G18" s="76"/>
      <c r="H18" s="76"/>
      <c r="I18" s="76"/>
      <c r="J18" s="76"/>
      <c r="K18" s="71"/>
      <c r="L18" s="72"/>
      <c r="M18" s="70"/>
      <c r="N18" s="70"/>
      <c r="O18" s="70"/>
      <c r="P18" s="71"/>
    </row>
    <row r="19" spans="1:16" x14ac:dyDescent="0.3">
      <c r="A19" s="58">
        <v>5</v>
      </c>
      <c r="B19" s="58" t="s">
        <v>9</v>
      </c>
      <c r="C19" s="73" t="s">
        <v>43</v>
      </c>
      <c r="D19" s="67" t="s">
        <v>44</v>
      </c>
      <c r="E19" s="74">
        <v>1</v>
      </c>
      <c r="F19" s="75"/>
      <c r="G19" s="76"/>
      <c r="H19" s="76">
        <f>F19*G19</f>
        <v>0</v>
      </c>
      <c r="I19" s="76"/>
      <c r="J19" s="76"/>
      <c r="K19" s="71"/>
      <c r="L19" s="72">
        <f>ROUND(F19*E19,2)</f>
        <v>0</v>
      </c>
      <c r="M19" s="70">
        <f>ROUND(H19*E19,2)</f>
        <v>0</v>
      </c>
      <c r="N19" s="70">
        <f>ROUND(I19*E19,2)</f>
        <v>0</v>
      </c>
      <c r="O19" s="70">
        <f>ROUND(J19*E19,2)</f>
        <v>0</v>
      </c>
      <c r="P19" s="71">
        <f>O19+N19+M19</f>
        <v>0</v>
      </c>
    </row>
    <row r="20" spans="1:16" x14ac:dyDescent="0.3">
      <c r="A20" s="58"/>
      <c r="B20" s="58"/>
      <c r="C20" s="73"/>
      <c r="D20" s="67"/>
      <c r="E20" s="74"/>
      <c r="F20" s="75"/>
      <c r="G20" s="76"/>
      <c r="H20" s="70"/>
      <c r="I20" s="76"/>
      <c r="J20" s="70"/>
      <c r="K20" s="71"/>
      <c r="L20" s="72"/>
      <c r="M20" s="70"/>
      <c r="N20" s="70"/>
      <c r="O20" s="70"/>
      <c r="P20" s="71"/>
    </row>
    <row r="21" spans="1:16" x14ac:dyDescent="0.3">
      <c r="A21" s="58">
        <v>7</v>
      </c>
      <c r="B21" s="58" t="s">
        <v>9</v>
      </c>
      <c r="C21" s="73" t="s">
        <v>45</v>
      </c>
      <c r="D21" s="67" t="s">
        <v>44</v>
      </c>
      <c r="E21" s="74">
        <v>1</v>
      </c>
      <c r="F21" s="75"/>
      <c r="G21" s="76"/>
      <c r="H21" s="76">
        <f>F21*G21</f>
        <v>0</v>
      </c>
      <c r="I21" s="76"/>
      <c r="J21" s="76"/>
      <c r="K21" s="71"/>
      <c r="L21" s="72">
        <f>ROUND(F21*E21,2)</f>
        <v>0</v>
      </c>
      <c r="M21" s="70">
        <f>ROUND(H21*E21,2)</f>
        <v>0</v>
      </c>
      <c r="N21" s="70">
        <f>ROUND(I21*E21,2)</f>
        <v>0</v>
      </c>
      <c r="O21" s="70">
        <f>ROUND(J21*E21,2)</f>
        <v>0</v>
      </c>
      <c r="P21" s="71">
        <f>O21+N21+M21</f>
        <v>0</v>
      </c>
    </row>
    <row r="22" spans="1:16" ht="26.4" x14ac:dyDescent="0.3">
      <c r="A22" s="58">
        <v>8</v>
      </c>
      <c r="B22" s="58" t="s">
        <v>9</v>
      </c>
      <c r="C22" s="73" t="s">
        <v>46</v>
      </c>
      <c r="D22" s="67" t="s">
        <v>47</v>
      </c>
      <c r="E22" s="74">
        <v>6</v>
      </c>
      <c r="F22" s="75"/>
      <c r="G22" s="76"/>
      <c r="H22" s="76">
        <f>F22*G22</f>
        <v>0</v>
      </c>
      <c r="I22" s="76"/>
      <c r="J22" s="76"/>
      <c r="K22" s="71"/>
      <c r="L22" s="72">
        <f>ROUND(F22*E22,2)</f>
        <v>0</v>
      </c>
      <c r="M22" s="70">
        <f>ROUND(H22*E22,2)</f>
        <v>0</v>
      </c>
      <c r="N22" s="70">
        <f>ROUND(I22*E22,2)</f>
        <v>0</v>
      </c>
      <c r="O22" s="70">
        <f>ROUND(J22*E22,2)</f>
        <v>0</v>
      </c>
      <c r="P22" s="71">
        <f>O22+N22+M22</f>
        <v>0</v>
      </c>
    </row>
    <row r="23" spans="1:16" x14ac:dyDescent="0.3">
      <c r="A23" s="58">
        <v>9</v>
      </c>
      <c r="B23" s="58" t="s">
        <v>9</v>
      </c>
      <c r="C23" s="73" t="s">
        <v>48</v>
      </c>
      <c r="D23" s="58" t="s">
        <v>49</v>
      </c>
      <c r="E23" s="68">
        <v>1</v>
      </c>
      <c r="F23" s="69"/>
      <c r="G23" s="70"/>
      <c r="H23" s="63">
        <f>F23*G23</f>
        <v>0</v>
      </c>
      <c r="I23" s="77"/>
      <c r="J23" s="70"/>
      <c r="K23" s="64"/>
      <c r="L23" s="65">
        <f>ROUND(E23*F23,2)</f>
        <v>0</v>
      </c>
      <c r="M23" s="63">
        <f>ROUND(E23*H23,2)</f>
        <v>0</v>
      </c>
      <c r="N23" s="63">
        <f>ROUND(E23*I23,2)</f>
        <v>0</v>
      </c>
      <c r="O23" s="63">
        <f>ROUND(E23*J23,2)</f>
        <v>0</v>
      </c>
      <c r="P23" s="64">
        <f>SUM(M23:O23)</f>
        <v>0</v>
      </c>
    </row>
    <row r="24" spans="1:16" x14ac:dyDescent="0.3">
      <c r="A24" s="58">
        <v>10</v>
      </c>
      <c r="B24" s="58" t="s">
        <v>9</v>
      </c>
      <c r="C24" s="73" t="s">
        <v>50</v>
      </c>
      <c r="D24" s="58" t="s">
        <v>49</v>
      </c>
      <c r="E24" s="68">
        <v>1</v>
      </c>
      <c r="F24" s="69"/>
      <c r="G24" s="70"/>
      <c r="H24" s="63">
        <f>F24*G24</f>
        <v>0</v>
      </c>
      <c r="I24" s="77"/>
      <c r="J24" s="70"/>
      <c r="K24" s="64"/>
      <c r="L24" s="65">
        <f>ROUND(E24*F24,2)</f>
        <v>0</v>
      </c>
      <c r="M24" s="63">
        <f>ROUND(E24*H24,2)</f>
        <v>0</v>
      </c>
      <c r="N24" s="63">
        <f>ROUND(E24*I24,2)</f>
        <v>0</v>
      </c>
      <c r="O24" s="63">
        <f>ROUND(E24*J24,2)</f>
        <v>0</v>
      </c>
      <c r="P24" s="64">
        <f>SUM(M24:O24)</f>
        <v>0</v>
      </c>
    </row>
    <row r="25" spans="1:16" x14ac:dyDescent="0.3">
      <c r="A25" s="58">
        <v>11</v>
      </c>
      <c r="B25" s="58" t="s">
        <v>9</v>
      </c>
      <c r="C25" s="73" t="s">
        <v>51</v>
      </c>
      <c r="D25" s="58" t="s">
        <v>40</v>
      </c>
      <c r="E25" s="68">
        <v>6.3</v>
      </c>
      <c r="F25" s="69"/>
      <c r="G25" s="70"/>
      <c r="H25" s="63">
        <f>F25*G25</f>
        <v>0</v>
      </c>
      <c r="I25" s="70"/>
      <c r="J25" s="70"/>
      <c r="K25" s="64"/>
      <c r="L25" s="65">
        <f>ROUND(E25*F25,2)</f>
        <v>0</v>
      </c>
      <c r="M25" s="63">
        <f>ROUND(E25*H25,2)</f>
        <v>0</v>
      </c>
      <c r="N25" s="63">
        <f>ROUND(E25*I25,2)</f>
        <v>0</v>
      </c>
      <c r="O25" s="63">
        <f>ROUND(E25*J25,2)</f>
        <v>0</v>
      </c>
      <c r="P25" s="64">
        <f>SUM(M25:O25)</f>
        <v>0</v>
      </c>
    </row>
    <row r="26" spans="1:16" x14ac:dyDescent="0.3">
      <c r="A26" s="58">
        <v>15</v>
      </c>
      <c r="B26" s="58" t="s">
        <v>9</v>
      </c>
      <c r="C26" s="60" t="s">
        <v>52</v>
      </c>
      <c r="D26" s="58"/>
      <c r="E26" s="68"/>
      <c r="F26" s="69"/>
      <c r="G26" s="70"/>
      <c r="H26" s="63"/>
      <c r="I26" s="70"/>
      <c r="J26" s="70"/>
      <c r="K26" s="64"/>
      <c r="L26" s="65"/>
      <c r="M26" s="63"/>
      <c r="N26" s="63"/>
      <c r="O26" s="63"/>
      <c r="P26" s="64"/>
    </row>
    <row r="27" spans="1:16" x14ac:dyDescent="0.3">
      <c r="A27" s="58">
        <v>16</v>
      </c>
      <c r="B27" s="58" t="s">
        <v>9</v>
      </c>
      <c r="C27" s="73" t="s">
        <v>53</v>
      </c>
      <c r="D27" s="58" t="s">
        <v>49</v>
      </c>
      <c r="E27" s="68">
        <v>2</v>
      </c>
      <c r="F27" s="69"/>
      <c r="G27" s="70"/>
      <c r="H27" s="70">
        <f t="shared" ref="H27" si="0">ROUND(F27*G27,2)</f>
        <v>0</v>
      </c>
      <c r="I27" s="70"/>
      <c r="J27" s="70"/>
      <c r="K27" s="78"/>
      <c r="L27" s="79">
        <f t="shared" ref="L27" si="1">ROUND(E27*F27,2)</f>
        <v>0</v>
      </c>
      <c r="M27" s="70">
        <f t="shared" ref="M27" si="2">ROUND(E27*H27,2)</f>
        <v>0</v>
      </c>
      <c r="N27" s="70">
        <f t="shared" ref="N27:N32" si="3">ROUND(E27*I27,2)</f>
        <v>0</v>
      </c>
      <c r="O27" s="70">
        <f t="shared" ref="O27" si="4">ROUND(E27*J27,2)</f>
        <v>0</v>
      </c>
      <c r="P27" s="78">
        <f t="shared" ref="P27:P32" si="5">SUM(M27:O27)</f>
        <v>0</v>
      </c>
    </row>
    <row r="28" spans="1:16" x14ac:dyDescent="0.3">
      <c r="A28" s="58">
        <v>17</v>
      </c>
      <c r="B28" s="58" t="s">
        <v>9</v>
      </c>
      <c r="C28" s="80" t="s">
        <v>54</v>
      </c>
      <c r="D28" s="58" t="s">
        <v>44</v>
      </c>
      <c r="E28" s="68">
        <v>2</v>
      </c>
      <c r="F28" s="69"/>
      <c r="G28" s="70"/>
      <c r="H28" s="70"/>
      <c r="I28" s="70"/>
      <c r="J28" s="70"/>
      <c r="K28" s="78"/>
      <c r="L28" s="79"/>
      <c r="M28" s="70"/>
      <c r="N28" s="70">
        <f t="shared" si="3"/>
        <v>0</v>
      </c>
      <c r="O28" s="70"/>
      <c r="P28" s="78">
        <f t="shared" si="5"/>
        <v>0</v>
      </c>
    </row>
    <row r="29" spans="1:16" x14ac:dyDescent="0.3">
      <c r="A29" s="58">
        <v>18</v>
      </c>
      <c r="B29" s="58" t="s">
        <v>9</v>
      </c>
      <c r="C29" s="80" t="s">
        <v>55</v>
      </c>
      <c r="D29" s="58" t="s">
        <v>49</v>
      </c>
      <c r="E29" s="68">
        <f>E27</f>
        <v>2</v>
      </c>
      <c r="F29" s="69"/>
      <c r="G29" s="70"/>
      <c r="H29" s="70"/>
      <c r="I29" s="70"/>
      <c r="J29" s="70"/>
      <c r="K29" s="78"/>
      <c r="L29" s="79"/>
      <c r="M29" s="70"/>
      <c r="N29" s="70">
        <f t="shared" si="3"/>
        <v>0</v>
      </c>
      <c r="O29" s="70"/>
      <c r="P29" s="78">
        <f t="shared" si="5"/>
        <v>0</v>
      </c>
    </row>
    <row r="30" spans="1:16" x14ac:dyDescent="0.3">
      <c r="A30" s="58">
        <v>19</v>
      </c>
      <c r="B30" s="58" t="s">
        <v>9</v>
      </c>
      <c r="C30" s="80" t="s">
        <v>56</v>
      </c>
      <c r="D30" s="58" t="s">
        <v>49</v>
      </c>
      <c r="E30" s="68">
        <f>E27</f>
        <v>2</v>
      </c>
      <c r="F30" s="69"/>
      <c r="G30" s="70"/>
      <c r="H30" s="70"/>
      <c r="I30" s="70"/>
      <c r="J30" s="70"/>
      <c r="K30" s="78"/>
      <c r="L30" s="79"/>
      <c r="M30" s="70"/>
      <c r="N30" s="70">
        <f t="shared" si="3"/>
        <v>0</v>
      </c>
      <c r="O30" s="70"/>
      <c r="P30" s="78">
        <f t="shared" si="5"/>
        <v>0</v>
      </c>
    </row>
    <row r="31" spans="1:16" x14ac:dyDescent="0.3">
      <c r="A31" s="58">
        <v>20</v>
      </c>
      <c r="B31" s="58" t="s">
        <v>9</v>
      </c>
      <c r="C31" s="80" t="s">
        <v>57</v>
      </c>
      <c r="D31" s="58" t="s">
        <v>44</v>
      </c>
      <c r="E31" s="68">
        <f>E27</f>
        <v>2</v>
      </c>
      <c r="F31" s="69"/>
      <c r="G31" s="70"/>
      <c r="H31" s="70"/>
      <c r="I31" s="70"/>
      <c r="J31" s="70"/>
      <c r="K31" s="78"/>
      <c r="L31" s="79"/>
      <c r="M31" s="70"/>
      <c r="N31" s="70">
        <f t="shared" si="3"/>
        <v>0</v>
      </c>
      <c r="O31" s="70"/>
      <c r="P31" s="78">
        <f t="shared" si="5"/>
        <v>0</v>
      </c>
    </row>
    <row r="32" spans="1:16" x14ac:dyDescent="0.3">
      <c r="A32" s="58">
        <v>21</v>
      </c>
      <c r="B32" s="58" t="s">
        <v>9</v>
      </c>
      <c r="C32" s="80" t="s">
        <v>58</v>
      </c>
      <c r="D32" s="58" t="s">
        <v>44</v>
      </c>
      <c r="E32" s="68">
        <f>E27*6</f>
        <v>12</v>
      </c>
      <c r="F32" s="69"/>
      <c r="G32" s="70"/>
      <c r="H32" s="70"/>
      <c r="I32" s="70"/>
      <c r="J32" s="70"/>
      <c r="K32" s="78"/>
      <c r="L32" s="79"/>
      <c r="M32" s="70"/>
      <c r="N32" s="70">
        <f t="shared" si="3"/>
        <v>0</v>
      </c>
      <c r="O32" s="70"/>
      <c r="P32" s="78">
        <f t="shared" si="5"/>
        <v>0</v>
      </c>
    </row>
    <row r="33" spans="1:16" x14ac:dyDescent="0.3">
      <c r="A33" s="58">
        <v>22</v>
      </c>
      <c r="B33" s="58" t="s">
        <v>9</v>
      </c>
      <c r="C33" s="81" t="s">
        <v>59</v>
      </c>
      <c r="D33" s="82"/>
      <c r="E33" s="83"/>
      <c r="F33" s="84"/>
      <c r="G33" s="70"/>
      <c r="H33" s="85"/>
      <c r="I33" s="85"/>
      <c r="J33" s="86"/>
      <c r="K33" s="87"/>
      <c r="L33" s="88"/>
      <c r="M33" s="86"/>
      <c r="N33" s="86"/>
      <c r="O33" s="86"/>
      <c r="P33" s="89"/>
    </row>
    <row r="34" spans="1:16" x14ac:dyDescent="0.3">
      <c r="A34" s="58">
        <v>23</v>
      </c>
      <c r="B34" s="58" t="s">
        <v>9</v>
      </c>
      <c r="C34" s="90" t="s">
        <v>60</v>
      </c>
      <c r="D34" s="91" t="s">
        <v>42</v>
      </c>
      <c r="E34" s="92">
        <v>22.5</v>
      </c>
      <c r="F34" s="93"/>
      <c r="G34" s="70"/>
      <c r="H34" s="94">
        <f>F34*G34</f>
        <v>0</v>
      </c>
      <c r="I34" s="94"/>
      <c r="J34" s="94"/>
      <c r="K34" s="95"/>
      <c r="L34" s="96">
        <f>F34*E34</f>
        <v>0</v>
      </c>
      <c r="M34" s="94">
        <f>ROUND(H34*E34,2)</f>
        <v>0</v>
      </c>
      <c r="N34" s="94">
        <f>ROUND(I34*E34,2)</f>
        <v>0</v>
      </c>
      <c r="O34" s="94">
        <f>ROUND(J34*E34,2)</f>
        <v>0</v>
      </c>
      <c r="P34" s="95">
        <f>O34+N34+M34</f>
        <v>0</v>
      </c>
    </row>
    <row r="35" spans="1:16" x14ac:dyDescent="0.3">
      <c r="A35" s="58">
        <v>24</v>
      </c>
      <c r="B35" s="58" t="s">
        <v>9</v>
      </c>
      <c r="C35" s="90" t="s">
        <v>61</v>
      </c>
      <c r="D35" s="91" t="s">
        <v>42</v>
      </c>
      <c r="E35" s="92">
        <v>20.89</v>
      </c>
      <c r="F35" s="93"/>
      <c r="G35" s="70"/>
      <c r="H35" s="94">
        <f>F35*G35</f>
        <v>0</v>
      </c>
      <c r="I35" s="94"/>
      <c r="J35" s="94"/>
      <c r="K35" s="97"/>
      <c r="L35" s="98">
        <f>F35*E35</f>
        <v>0</v>
      </c>
      <c r="M35" s="99">
        <f>ROUND(H35*E35,2)</f>
        <v>0</v>
      </c>
      <c r="N35" s="94">
        <f>ROUND(I35*E35,2)</f>
        <v>0</v>
      </c>
      <c r="O35" s="99">
        <f>ROUND(J35*E35,2)</f>
        <v>0</v>
      </c>
      <c r="P35" s="97">
        <f>O35+N35+M35</f>
        <v>0</v>
      </c>
    </row>
    <row r="36" spans="1:16" x14ac:dyDescent="0.3">
      <c r="A36" s="58">
        <v>25</v>
      </c>
      <c r="B36" s="58" t="s">
        <v>9</v>
      </c>
      <c r="C36" s="90" t="s">
        <v>62</v>
      </c>
      <c r="D36" s="91" t="s">
        <v>42</v>
      </c>
      <c r="E36" s="92">
        <v>20.89</v>
      </c>
      <c r="F36" s="93"/>
      <c r="G36" s="70"/>
      <c r="H36" s="94">
        <f>F36*G36</f>
        <v>0</v>
      </c>
      <c r="I36" s="94"/>
      <c r="J36" s="94"/>
      <c r="K36" s="95"/>
      <c r="L36" s="96">
        <f>F36*E36</f>
        <v>0</v>
      </c>
      <c r="M36" s="94">
        <f>ROUND(H36*E36,2)</f>
        <v>0</v>
      </c>
      <c r="N36" s="94">
        <f>ROUND(I36*E36,2)</f>
        <v>0</v>
      </c>
      <c r="O36" s="94">
        <f>ROUND(J36*E36,2)</f>
        <v>0</v>
      </c>
      <c r="P36" s="95">
        <f>O36+N36+M36</f>
        <v>0</v>
      </c>
    </row>
    <row r="37" spans="1:16" x14ac:dyDescent="0.3">
      <c r="A37" s="58">
        <v>26</v>
      </c>
      <c r="B37" s="58" t="s">
        <v>9</v>
      </c>
      <c r="C37" s="100" t="s">
        <v>63</v>
      </c>
      <c r="D37" s="82"/>
      <c r="E37" s="83"/>
      <c r="F37" s="84"/>
      <c r="G37" s="70"/>
      <c r="H37" s="85"/>
      <c r="I37" s="85"/>
      <c r="J37" s="86"/>
      <c r="K37" s="87"/>
      <c r="L37" s="88"/>
      <c r="M37" s="86"/>
      <c r="N37" s="86"/>
      <c r="O37" s="86"/>
      <c r="P37" s="89"/>
    </row>
    <row r="38" spans="1:16" ht="26.4" x14ac:dyDescent="0.3">
      <c r="A38" s="58">
        <v>27</v>
      </c>
      <c r="B38" s="58" t="s">
        <v>9</v>
      </c>
      <c r="C38" s="101" t="s">
        <v>64</v>
      </c>
      <c r="D38" s="82" t="s">
        <v>47</v>
      </c>
      <c r="E38" s="83">
        <v>25</v>
      </c>
      <c r="F38" s="84"/>
      <c r="G38" s="70"/>
      <c r="H38" s="85">
        <f>F38*G38</f>
        <v>0</v>
      </c>
      <c r="I38" s="85"/>
      <c r="J38" s="85"/>
      <c r="K38" s="87"/>
      <c r="L38" s="88">
        <f t="shared" ref="L38:L54" si="6">ROUND(E38*F38,2)</f>
        <v>0</v>
      </c>
      <c r="M38" s="86">
        <f t="shared" ref="M38:M54" si="7">ROUND(E38*H38,2)</f>
        <v>0</v>
      </c>
      <c r="N38" s="86">
        <f t="shared" ref="N38:N54" si="8">ROUND(E38*I38,2)</f>
        <v>0</v>
      </c>
      <c r="O38" s="86">
        <f t="shared" ref="O38:O54" si="9">ROUND(E38*J38,2)</f>
        <v>0</v>
      </c>
      <c r="P38" s="89">
        <f t="shared" ref="P38:P54" si="10">SUM(M38:O38)</f>
        <v>0</v>
      </c>
    </row>
    <row r="39" spans="1:16" x14ac:dyDescent="0.3">
      <c r="A39" s="58">
        <v>28</v>
      </c>
      <c r="B39" s="58" t="s">
        <v>9</v>
      </c>
      <c r="C39" s="102" t="s">
        <v>65</v>
      </c>
      <c r="D39" s="82" t="s">
        <v>44</v>
      </c>
      <c r="E39" s="83">
        <v>1</v>
      </c>
      <c r="F39" s="84"/>
      <c r="G39" s="70"/>
      <c r="H39" s="85"/>
      <c r="I39" s="85"/>
      <c r="J39" s="85"/>
      <c r="K39" s="87"/>
      <c r="L39" s="88"/>
      <c r="M39" s="86">
        <f t="shared" si="7"/>
        <v>0</v>
      </c>
      <c r="N39" s="86">
        <f t="shared" si="8"/>
        <v>0</v>
      </c>
      <c r="O39" s="86"/>
      <c r="P39" s="89">
        <f t="shared" si="10"/>
        <v>0</v>
      </c>
    </row>
    <row r="40" spans="1:16" x14ac:dyDescent="0.3">
      <c r="A40" s="58">
        <v>29</v>
      </c>
      <c r="B40" s="58" t="s">
        <v>9</v>
      </c>
      <c r="C40" s="103" t="s">
        <v>66</v>
      </c>
      <c r="D40" s="104" t="s">
        <v>47</v>
      </c>
      <c r="E40" s="105">
        <v>65</v>
      </c>
      <c r="F40" s="69"/>
      <c r="G40" s="70"/>
      <c r="H40" s="70">
        <f>F40*G40</f>
        <v>0</v>
      </c>
      <c r="I40" s="106"/>
      <c r="J40" s="106"/>
      <c r="K40" s="71"/>
      <c r="L40" s="79">
        <f t="shared" si="6"/>
        <v>0</v>
      </c>
      <c r="M40" s="70">
        <f t="shared" si="7"/>
        <v>0</v>
      </c>
      <c r="N40" s="70">
        <f t="shared" si="8"/>
        <v>0</v>
      </c>
      <c r="O40" s="70">
        <f t="shared" si="9"/>
        <v>0</v>
      </c>
      <c r="P40" s="71">
        <f t="shared" si="10"/>
        <v>0</v>
      </c>
    </row>
    <row r="41" spans="1:16" x14ac:dyDescent="0.3">
      <c r="A41" s="58">
        <v>30</v>
      </c>
      <c r="B41" s="58" t="s">
        <v>9</v>
      </c>
      <c r="C41" s="107" t="s">
        <v>67</v>
      </c>
      <c r="D41" s="104" t="s">
        <v>47</v>
      </c>
      <c r="E41" s="105">
        <v>25</v>
      </c>
      <c r="F41" s="69"/>
      <c r="G41" s="70"/>
      <c r="H41" s="70"/>
      <c r="I41" s="106"/>
      <c r="J41" s="106"/>
      <c r="K41" s="71"/>
      <c r="L41" s="79">
        <f t="shared" si="6"/>
        <v>0</v>
      </c>
      <c r="M41" s="70">
        <f t="shared" si="7"/>
        <v>0</v>
      </c>
      <c r="N41" s="70">
        <f t="shared" si="8"/>
        <v>0</v>
      </c>
      <c r="O41" s="70">
        <f t="shared" si="9"/>
        <v>0</v>
      </c>
      <c r="P41" s="71">
        <f t="shared" si="10"/>
        <v>0</v>
      </c>
    </row>
    <row r="42" spans="1:16" x14ac:dyDescent="0.3">
      <c r="A42" s="58">
        <v>31</v>
      </c>
      <c r="B42" s="58" t="s">
        <v>9</v>
      </c>
      <c r="C42" s="107" t="s">
        <v>68</v>
      </c>
      <c r="D42" s="104" t="s">
        <v>47</v>
      </c>
      <c r="E42" s="105">
        <f>E40-E41</f>
        <v>40</v>
      </c>
      <c r="F42" s="69"/>
      <c r="G42" s="70"/>
      <c r="H42" s="70"/>
      <c r="I42" s="106"/>
      <c r="J42" s="106"/>
      <c r="K42" s="71"/>
      <c r="L42" s="79">
        <f t="shared" si="6"/>
        <v>0</v>
      </c>
      <c r="M42" s="70">
        <f t="shared" si="7"/>
        <v>0</v>
      </c>
      <c r="N42" s="70">
        <f t="shared" si="8"/>
        <v>0</v>
      </c>
      <c r="O42" s="70">
        <f t="shared" si="9"/>
        <v>0</v>
      </c>
      <c r="P42" s="71">
        <f t="shared" si="10"/>
        <v>0</v>
      </c>
    </row>
    <row r="43" spans="1:16" x14ac:dyDescent="0.3">
      <c r="A43" s="58">
        <v>32</v>
      </c>
      <c r="B43" s="58" t="s">
        <v>9</v>
      </c>
      <c r="C43" s="108" t="s">
        <v>69</v>
      </c>
      <c r="D43" s="58" t="s">
        <v>49</v>
      </c>
      <c r="E43" s="105">
        <v>1</v>
      </c>
      <c r="F43" s="62"/>
      <c r="G43" s="70"/>
      <c r="H43" s="70"/>
      <c r="I43" s="106"/>
      <c r="J43" s="106"/>
      <c r="K43" s="71"/>
      <c r="L43" s="79">
        <f t="shared" si="6"/>
        <v>0</v>
      </c>
      <c r="M43" s="70">
        <f t="shared" si="7"/>
        <v>0</v>
      </c>
      <c r="N43" s="70">
        <f t="shared" si="8"/>
        <v>0</v>
      </c>
      <c r="O43" s="70">
        <f t="shared" si="9"/>
        <v>0</v>
      </c>
      <c r="P43" s="71">
        <f t="shared" si="10"/>
        <v>0</v>
      </c>
    </row>
    <row r="44" spans="1:16" x14ac:dyDescent="0.3">
      <c r="A44" s="58">
        <v>33</v>
      </c>
      <c r="B44" s="58" t="s">
        <v>9</v>
      </c>
      <c r="C44" s="103" t="s">
        <v>70</v>
      </c>
      <c r="D44" s="104" t="s">
        <v>44</v>
      </c>
      <c r="E44" s="105">
        <v>8</v>
      </c>
      <c r="F44" s="69"/>
      <c r="G44" s="70"/>
      <c r="H44" s="70">
        <f>F44*G44</f>
        <v>0</v>
      </c>
      <c r="I44" s="106"/>
      <c r="J44" s="106"/>
      <c r="K44" s="71"/>
      <c r="L44" s="79">
        <f t="shared" si="6"/>
        <v>0</v>
      </c>
      <c r="M44" s="70">
        <f t="shared" si="7"/>
        <v>0</v>
      </c>
      <c r="N44" s="70">
        <f t="shared" si="8"/>
        <v>0</v>
      </c>
      <c r="O44" s="70">
        <f t="shared" si="9"/>
        <v>0</v>
      </c>
      <c r="P44" s="71">
        <f t="shared" si="10"/>
        <v>0</v>
      </c>
    </row>
    <row r="45" spans="1:16" ht="27" x14ac:dyDescent="0.3">
      <c r="A45" s="58">
        <v>34</v>
      </c>
      <c r="B45" s="58" t="s">
        <v>9</v>
      </c>
      <c r="C45" s="109" t="s">
        <v>71</v>
      </c>
      <c r="D45" s="104" t="s">
        <v>44</v>
      </c>
      <c r="E45" s="105">
        <v>8</v>
      </c>
      <c r="F45" s="69"/>
      <c r="G45" s="70"/>
      <c r="H45" s="70"/>
      <c r="I45" s="106"/>
      <c r="J45" s="106"/>
      <c r="K45" s="71"/>
      <c r="L45" s="79"/>
      <c r="M45" s="70"/>
      <c r="N45" s="70">
        <f t="shared" si="8"/>
        <v>0</v>
      </c>
      <c r="O45" s="70"/>
      <c r="P45" s="71">
        <f t="shared" si="10"/>
        <v>0</v>
      </c>
    </row>
    <row r="46" spans="1:16" ht="26.4" x14ac:dyDescent="0.3">
      <c r="A46" s="58">
        <v>35</v>
      </c>
      <c r="B46" s="58" t="s">
        <v>9</v>
      </c>
      <c r="C46" s="110" t="s">
        <v>72</v>
      </c>
      <c r="D46" s="111" t="s">
        <v>49</v>
      </c>
      <c r="E46" s="83">
        <v>4</v>
      </c>
      <c r="F46" s="84"/>
      <c r="G46" s="70"/>
      <c r="H46" s="85">
        <f t="shared" ref="H46" si="11">ROUND(F46*G46,2)</f>
        <v>0</v>
      </c>
      <c r="I46" s="85"/>
      <c r="J46" s="85"/>
      <c r="K46" s="89"/>
      <c r="L46" s="88">
        <f t="shared" si="6"/>
        <v>0</v>
      </c>
      <c r="M46" s="86">
        <f t="shared" si="7"/>
        <v>0</v>
      </c>
      <c r="N46" s="86">
        <f t="shared" si="8"/>
        <v>0</v>
      </c>
      <c r="O46" s="86">
        <f t="shared" si="9"/>
        <v>0</v>
      </c>
      <c r="P46" s="89">
        <f t="shared" si="10"/>
        <v>0</v>
      </c>
    </row>
    <row r="47" spans="1:16" x14ac:dyDescent="0.3">
      <c r="A47" s="58">
        <v>36</v>
      </c>
      <c r="B47" s="58" t="s">
        <v>9</v>
      </c>
      <c r="C47" s="109" t="s">
        <v>73</v>
      </c>
      <c r="D47" s="104" t="s">
        <v>44</v>
      </c>
      <c r="E47" s="83">
        <v>4</v>
      </c>
      <c r="F47" s="84"/>
      <c r="G47" s="70"/>
      <c r="H47" s="85"/>
      <c r="I47" s="85"/>
      <c r="J47" s="85"/>
      <c r="K47" s="89"/>
      <c r="L47" s="88"/>
      <c r="M47" s="86"/>
      <c r="N47" s="86">
        <f t="shared" si="8"/>
        <v>0</v>
      </c>
      <c r="O47" s="86"/>
      <c r="P47" s="89">
        <f t="shared" si="10"/>
        <v>0</v>
      </c>
    </row>
    <row r="48" spans="1:16" x14ac:dyDescent="0.3">
      <c r="A48" s="58">
        <v>37</v>
      </c>
      <c r="B48" s="58" t="s">
        <v>9</v>
      </c>
      <c r="C48" s="107" t="s">
        <v>74</v>
      </c>
      <c r="D48" s="104" t="s">
        <v>44</v>
      </c>
      <c r="E48" s="83">
        <v>4</v>
      </c>
      <c r="F48" s="84"/>
      <c r="G48" s="70"/>
      <c r="H48" s="85"/>
      <c r="I48" s="85"/>
      <c r="J48" s="85"/>
      <c r="K48" s="89"/>
      <c r="L48" s="88"/>
      <c r="M48" s="86"/>
      <c r="N48" s="86">
        <f t="shared" si="8"/>
        <v>0</v>
      </c>
      <c r="O48" s="86"/>
      <c r="P48" s="89">
        <f t="shared" si="10"/>
        <v>0</v>
      </c>
    </row>
    <row r="49" spans="1:16" ht="26.4" x14ac:dyDescent="0.3">
      <c r="A49" s="58">
        <v>38</v>
      </c>
      <c r="B49" s="58" t="s">
        <v>9</v>
      </c>
      <c r="C49" s="110" t="s">
        <v>75</v>
      </c>
      <c r="D49" s="111" t="s">
        <v>49</v>
      </c>
      <c r="E49" s="83">
        <v>6</v>
      </c>
      <c r="F49" s="84"/>
      <c r="G49" s="70"/>
      <c r="H49" s="85">
        <f>F49*G49</f>
        <v>0</v>
      </c>
      <c r="I49" s="85"/>
      <c r="J49" s="85"/>
      <c r="K49" s="89"/>
      <c r="L49" s="88">
        <f t="shared" si="6"/>
        <v>0</v>
      </c>
      <c r="M49" s="86">
        <f t="shared" si="7"/>
        <v>0</v>
      </c>
      <c r="N49" s="86">
        <f t="shared" si="8"/>
        <v>0</v>
      </c>
      <c r="O49" s="86">
        <f t="shared" si="9"/>
        <v>0</v>
      </c>
      <c r="P49" s="89">
        <f t="shared" si="10"/>
        <v>0</v>
      </c>
    </row>
    <row r="50" spans="1:16" x14ac:dyDescent="0.3">
      <c r="A50" s="58">
        <v>39</v>
      </c>
      <c r="B50" s="58" t="s">
        <v>9</v>
      </c>
      <c r="C50" s="109" t="s">
        <v>73</v>
      </c>
      <c r="D50" s="104" t="s">
        <v>44</v>
      </c>
      <c r="E50" s="83">
        <v>6</v>
      </c>
      <c r="F50" s="84"/>
      <c r="G50" s="70"/>
      <c r="H50" s="85"/>
      <c r="I50" s="85"/>
      <c r="J50" s="85"/>
      <c r="K50" s="89"/>
      <c r="L50" s="88"/>
      <c r="M50" s="86"/>
      <c r="N50" s="86">
        <f t="shared" si="8"/>
        <v>0</v>
      </c>
      <c r="O50" s="86"/>
      <c r="P50" s="89">
        <f t="shared" si="10"/>
        <v>0</v>
      </c>
    </row>
    <row r="51" spans="1:16" ht="26.4" x14ac:dyDescent="0.3">
      <c r="A51" s="58">
        <v>40</v>
      </c>
      <c r="B51" s="58" t="s">
        <v>9</v>
      </c>
      <c r="C51" s="112" t="s">
        <v>76</v>
      </c>
      <c r="D51" s="111" t="s">
        <v>44</v>
      </c>
      <c r="E51" s="83">
        <v>4</v>
      </c>
      <c r="F51" s="84"/>
      <c r="G51" s="70"/>
      <c r="H51" s="85"/>
      <c r="I51" s="85"/>
      <c r="J51" s="85"/>
      <c r="K51" s="89"/>
      <c r="L51" s="88"/>
      <c r="M51" s="86"/>
      <c r="N51" s="86">
        <f t="shared" si="8"/>
        <v>0</v>
      </c>
      <c r="O51" s="86"/>
      <c r="P51" s="89">
        <f t="shared" si="10"/>
        <v>0</v>
      </c>
    </row>
    <row r="52" spans="1:16" x14ac:dyDescent="0.3">
      <c r="A52" s="58">
        <v>41</v>
      </c>
      <c r="B52" s="58" t="s">
        <v>9</v>
      </c>
      <c r="C52" s="112" t="s">
        <v>77</v>
      </c>
      <c r="D52" s="111" t="s">
        <v>44</v>
      </c>
      <c r="E52" s="83">
        <v>6</v>
      </c>
      <c r="F52" s="84"/>
      <c r="G52" s="70"/>
      <c r="H52" s="85"/>
      <c r="I52" s="85"/>
      <c r="J52" s="85"/>
      <c r="K52" s="89"/>
      <c r="L52" s="88"/>
      <c r="M52" s="86"/>
      <c r="N52" s="86">
        <f t="shared" si="8"/>
        <v>0</v>
      </c>
      <c r="O52" s="86"/>
      <c r="P52" s="89">
        <f t="shared" si="10"/>
        <v>0</v>
      </c>
    </row>
    <row r="53" spans="1:16" x14ac:dyDescent="0.3">
      <c r="A53" s="58">
        <v>42</v>
      </c>
      <c r="B53" s="58" t="s">
        <v>9</v>
      </c>
      <c r="C53" s="73" t="s">
        <v>78</v>
      </c>
      <c r="D53" s="58" t="s">
        <v>44</v>
      </c>
      <c r="E53" s="68">
        <v>6</v>
      </c>
      <c r="F53" s="69"/>
      <c r="G53" s="70"/>
      <c r="H53" s="70">
        <f>F53*G53</f>
        <v>0</v>
      </c>
      <c r="I53" s="70"/>
      <c r="J53" s="70"/>
      <c r="K53" s="78"/>
      <c r="L53" s="79">
        <f t="shared" si="6"/>
        <v>0</v>
      </c>
      <c r="M53" s="70">
        <f t="shared" si="7"/>
        <v>0</v>
      </c>
      <c r="N53" s="70">
        <f t="shared" si="8"/>
        <v>0</v>
      </c>
      <c r="O53" s="70">
        <f t="shared" si="9"/>
        <v>0</v>
      </c>
      <c r="P53" s="78">
        <f t="shared" si="10"/>
        <v>0</v>
      </c>
    </row>
    <row r="54" spans="1:16" x14ac:dyDescent="0.3">
      <c r="A54" s="58">
        <v>49</v>
      </c>
      <c r="B54" s="58" t="s">
        <v>9</v>
      </c>
      <c r="C54" s="80" t="s">
        <v>79</v>
      </c>
      <c r="D54" s="58" t="s">
        <v>80</v>
      </c>
      <c r="E54" s="68">
        <v>1</v>
      </c>
      <c r="F54" s="69"/>
      <c r="G54" s="70"/>
      <c r="H54" s="70">
        <f>F54*G54</f>
        <v>0</v>
      </c>
      <c r="I54" s="70"/>
      <c r="J54" s="70"/>
      <c r="K54" s="78"/>
      <c r="L54" s="79">
        <f t="shared" si="6"/>
        <v>0</v>
      </c>
      <c r="M54" s="70">
        <f t="shared" si="7"/>
        <v>0</v>
      </c>
      <c r="N54" s="70">
        <f t="shared" si="8"/>
        <v>0</v>
      </c>
      <c r="O54" s="70">
        <f t="shared" si="9"/>
        <v>0</v>
      </c>
      <c r="P54" s="78">
        <f t="shared" si="10"/>
        <v>0</v>
      </c>
    </row>
    <row r="55" spans="1:16" x14ac:dyDescent="0.3">
      <c r="A55" s="58">
        <v>77</v>
      </c>
      <c r="B55" s="58" t="s">
        <v>9</v>
      </c>
      <c r="C55" s="113" t="s">
        <v>81</v>
      </c>
      <c r="D55" s="114"/>
      <c r="E55" s="115"/>
      <c r="F55" s="116"/>
      <c r="G55" s="117"/>
      <c r="H55" s="117"/>
      <c r="I55" s="117"/>
      <c r="J55" s="117"/>
      <c r="K55" s="118"/>
      <c r="L55" s="119"/>
      <c r="M55" s="120"/>
      <c r="N55" s="120"/>
      <c r="O55" s="120"/>
      <c r="P55" s="118"/>
    </row>
    <row r="56" spans="1:16" ht="26.4" x14ac:dyDescent="0.3">
      <c r="A56" s="58">
        <v>78</v>
      </c>
      <c r="B56" s="58" t="s">
        <v>9</v>
      </c>
      <c r="C56" s="121" t="s">
        <v>82</v>
      </c>
      <c r="D56" s="70" t="s">
        <v>42</v>
      </c>
      <c r="E56" s="122">
        <v>22.5</v>
      </c>
      <c r="F56" s="75"/>
      <c r="G56" s="76"/>
      <c r="H56" s="76">
        <f>F56*G56</f>
        <v>0</v>
      </c>
      <c r="I56" s="70"/>
      <c r="J56" s="123"/>
      <c r="K56" s="71"/>
      <c r="L56" s="72">
        <f>ROUND(F56*E56,2)</f>
        <v>0</v>
      </c>
      <c r="M56" s="70">
        <f>ROUND(H56*E56,2)</f>
        <v>0</v>
      </c>
      <c r="N56" s="70">
        <f>ROUND(I56*E56,2)</f>
        <v>0</v>
      </c>
      <c r="O56" s="70">
        <f>ROUND(J56*E56,2)</f>
        <v>0</v>
      </c>
      <c r="P56" s="71">
        <f>O56+N56+M56</f>
        <v>0</v>
      </c>
    </row>
    <row r="57" spans="1:16" x14ac:dyDescent="0.3">
      <c r="A57" s="58">
        <v>79</v>
      </c>
      <c r="B57" s="58" t="s">
        <v>9</v>
      </c>
      <c r="C57" s="121" t="s">
        <v>83</v>
      </c>
      <c r="D57" s="58" t="s">
        <v>42</v>
      </c>
      <c r="E57" s="122">
        <f>E56</f>
        <v>22.5</v>
      </c>
      <c r="F57" s="75"/>
      <c r="G57" s="76"/>
      <c r="H57" s="76">
        <f>F57*G57</f>
        <v>0</v>
      </c>
      <c r="I57" s="70"/>
      <c r="J57" s="76"/>
      <c r="K57" s="71"/>
      <c r="L57" s="72">
        <f>ROUND(F57*E57,2)</f>
        <v>0</v>
      </c>
      <c r="M57" s="70">
        <f>ROUND(H57*E57,2)</f>
        <v>0</v>
      </c>
      <c r="N57" s="70">
        <f>ROUND(I57*E57,2)</f>
        <v>0</v>
      </c>
      <c r="O57" s="70">
        <f>ROUND(J57*E57,2)</f>
        <v>0</v>
      </c>
      <c r="P57" s="71">
        <f>O57+N57+M57</f>
        <v>0</v>
      </c>
    </row>
    <row r="58" spans="1:16" x14ac:dyDescent="0.3">
      <c r="A58" s="58">
        <v>80</v>
      </c>
      <c r="B58" s="58" t="s">
        <v>9</v>
      </c>
      <c r="C58" s="80" t="s">
        <v>84</v>
      </c>
      <c r="D58" s="58" t="s">
        <v>42</v>
      </c>
      <c r="E58" s="122">
        <f>E57*1.2</f>
        <v>27</v>
      </c>
      <c r="F58" s="75"/>
      <c r="G58" s="76"/>
      <c r="H58" s="76"/>
      <c r="I58" s="76"/>
      <c r="J58" s="123"/>
      <c r="K58" s="71"/>
      <c r="L58" s="72">
        <f>ROUND(F58*E58,2)</f>
        <v>0</v>
      </c>
      <c r="M58" s="70">
        <f>ROUND(H58*E58,2)</f>
        <v>0</v>
      </c>
      <c r="N58" s="70">
        <f>ROUND(I58*E58,2)</f>
        <v>0</v>
      </c>
      <c r="O58" s="70">
        <f>ROUND(J58*E58,2)</f>
        <v>0</v>
      </c>
      <c r="P58" s="71">
        <f>O58+N58+M58</f>
        <v>0</v>
      </c>
    </row>
    <row r="59" spans="1:16" x14ac:dyDescent="0.3">
      <c r="A59" s="58">
        <v>81</v>
      </c>
      <c r="B59" s="58" t="s">
        <v>9</v>
      </c>
      <c r="C59" s="124" t="s">
        <v>85</v>
      </c>
      <c r="D59" s="125"/>
      <c r="E59" s="126"/>
      <c r="F59" s="127"/>
      <c r="G59" s="117"/>
      <c r="H59" s="117"/>
      <c r="I59" s="120"/>
      <c r="J59" s="117"/>
      <c r="K59" s="118"/>
      <c r="L59" s="119"/>
      <c r="M59" s="120"/>
      <c r="N59" s="120"/>
      <c r="O59" s="120"/>
      <c r="P59" s="118"/>
    </row>
    <row r="60" spans="1:16" x14ac:dyDescent="0.3">
      <c r="A60" s="58">
        <v>82</v>
      </c>
      <c r="B60" s="58" t="s">
        <v>9</v>
      </c>
      <c r="C60" s="128" t="s">
        <v>86</v>
      </c>
      <c r="D60" s="58" t="s">
        <v>42</v>
      </c>
      <c r="E60" s="122">
        <v>10.14</v>
      </c>
      <c r="F60" s="75"/>
      <c r="G60" s="76"/>
      <c r="H60" s="76">
        <f>F60*G60</f>
        <v>0</v>
      </c>
      <c r="I60" s="70"/>
      <c r="J60" s="123"/>
      <c r="K60" s="71"/>
      <c r="L60" s="72">
        <f t="shared" ref="L60:L65" si="12">ROUND(F60*E60,2)</f>
        <v>0</v>
      </c>
      <c r="M60" s="70">
        <f t="shared" ref="M60:M65" si="13">ROUND(H60*E60,2)</f>
        <v>0</v>
      </c>
      <c r="N60" s="70">
        <f t="shared" ref="N60:N69" si="14">ROUND(I60*E60,2)</f>
        <v>0</v>
      </c>
      <c r="O60" s="70">
        <f t="shared" ref="O60:O65" si="15">ROUND(J60*E60,2)</f>
        <v>0</v>
      </c>
      <c r="P60" s="71">
        <f t="shared" ref="P60:P69" si="16">O60+N60+M60</f>
        <v>0</v>
      </c>
    </row>
    <row r="61" spans="1:16" x14ac:dyDescent="0.3">
      <c r="A61" s="58">
        <v>83</v>
      </c>
      <c r="B61" s="58" t="s">
        <v>9</v>
      </c>
      <c r="C61" s="108" t="s">
        <v>87</v>
      </c>
      <c r="D61" s="58" t="s">
        <v>88</v>
      </c>
      <c r="E61" s="122">
        <f>E60*0.2</f>
        <v>2.028</v>
      </c>
      <c r="F61" s="75"/>
      <c r="G61" s="76"/>
      <c r="H61" s="76"/>
      <c r="I61" s="70"/>
      <c r="J61" s="76"/>
      <c r="K61" s="71"/>
      <c r="L61" s="72"/>
      <c r="M61" s="70"/>
      <c r="N61" s="70">
        <f t="shared" si="14"/>
        <v>0</v>
      </c>
      <c r="O61" s="70"/>
      <c r="P61" s="71">
        <f t="shared" si="16"/>
        <v>0</v>
      </c>
    </row>
    <row r="62" spans="1:16" x14ac:dyDescent="0.3">
      <c r="A62" s="58">
        <v>84</v>
      </c>
      <c r="B62" s="58" t="s">
        <v>9</v>
      </c>
      <c r="C62" s="128" t="s">
        <v>89</v>
      </c>
      <c r="D62" s="58" t="s">
        <v>42</v>
      </c>
      <c r="E62" s="122">
        <f>E60</f>
        <v>10.14</v>
      </c>
      <c r="F62" s="75"/>
      <c r="G62" s="76"/>
      <c r="H62" s="76">
        <f>F62*G62</f>
        <v>0</v>
      </c>
      <c r="I62" s="70"/>
      <c r="J62" s="76"/>
      <c r="K62" s="71"/>
      <c r="L62" s="72">
        <f t="shared" si="12"/>
        <v>0</v>
      </c>
      <c r="M62" s="70">
        <f t="shared" si="13"/>
        <v>0</v>
      </c>
      <c r="N62" s="70">
        <f t="shared" si="14"/>
        <v>0</v>
      </c>
      <c r="O62" s="70">
        <f t="shared" si="15"/>
        <v>0</v>
      </c>
      <c r="P62" s="71">
        <f t="shared" si="16"/>
        <v>0</v>
      </c>
    </row>
    <row r="63" spans="1:16" x14ac:dyDescent="0.3">
      <c r="A63" s="58">
        <v>85</v>
      </c>
      <c r="B63" s="58" t="s">
        <v>9</v>
      </c>
      <c r="C63" s="108" t="s">
        <v>90</v>
      </c>
      <c r="D63" s="58" t="s">
        <v>88</v>
      </c>
      <c r="E63" s="122">
        <f>E62*0.3</f>
        <v>3.0420000000000003</v>
      </c>
      <c r="F63" s="75"/>
      <c r="G63" s="76"/>
      <c r="H63" s="76"/>
      <c r="I63" s="76"/>
      <c r="J63" s="123"/>
      <c r="K63" s="71"/>
      <c r="L63" s="72"/>
      <c r="M63" s="70"/>
      <c r="N63" s="70">
        <f t="shared" si="14"/>
        <v>0</v>
      </c>
      <c r="O63" s="70"/>
      <c r="P63" s="71">
        <f t="shared" si="16"/>
        <v>0</v>
      </c>
    </row>
    <row r="64" spans="1:16" x14ac:dyDescent="0.3">
      <c r="A64" s="58">
        <v>86</v>
      </c>
      <c r="B64" s="58" t="s">
        <v>9</v>
      </c>
      <c r="C64" s="108" t="s">
        <v>91</v>
      </c>
      <c r="D64" s="58" t="s">
        <v>44</v>
      </c>
      <c r="E64" s="122">
        <v>1</v>
      </c>
      <c r="F64" s="75"/>
      <c r="G64" s="76"/>
      <c r="H64" s="76"/>
      <c r="I64" s="76"/>
      <c r="J64" s="76"/>
      <c r="K64" s="71"/>
      <c r="L64" s="72"/>
      <c r="M64" s="70"/>
      <c r="N64" s="70">
        <f t="shared" si="14"/>
        <v>0</v>
      </c>
      <c r="O64" s="70"/>
      <c r="P64" s="71">
        <f t="shared" si="16"/>
        <v>0</v>
      </c>
    </row>
    <row r="65" spans="1:16" x14ac:dyDescent="0.3">
      <c r="A65" s="58">
        <v>87</v>
      </c>
      <c r="B65" s="58" t="s">
        <v>9</v>
      </c>
      <c r="C65" s="128" t="s">
        <v>92</v>
      </c>
      <c r="D65" s="58" t="s">
        <v>42</v>
      </c>
      <c r="E65" s="122">
        <v>10.14</v>
      </c>
      <c r="F65" s="75"/>
      <c r="G65" s="76"/>
      <c r="H65" s="76">
        <f>F65*G65</f>
        <v>0</v>
      </c>
      <c r="I65" s="76"/>
      <c r="J65" s="76"/>
      <c r="K65" s="71"/>
      <c r="L65" s="72">
        <f t="shared" si="12"/>
        <v>0</v>
      </c>
      <c r="M65" s="70">
        <f t="shared" si="13"/>
        <v>0</v>
      </c>
      <c r="N65" s="70">
        <f t="shared" si="14"/>
        <v>0</v>
      </c>
      <c r="O65" s="70">
        <f t="shared" si="15"/>
        <v>0</v>
      </c>
      <c r="P65" s="71">
        <f t="shared" si="16"/>
        <v>0</v>
      </c>
    </row>
    <row r="66" spans="1:16" x14ac:dyDescent="0.3">
      <c r="A66" s="58">
        <v>88</v>
      </c>
      <c r="B66" s="58" t="s">
        <v>9</v>
      </c>
      <c r="C66" s="108" t="s">
        <v>93</v>
      </c>
      <c r="D66" s="58" t="s">
        <v>42</v>
      </c>
      <c r="E66" s="122">
        <f>E65*1.11</f>
        <v>11.255400000000002</v>
      </c>
      <c r="F66" s="75"/>
      <c r="G66" s="76"/>
      <c r="H66" s="76"/>
      <c r="I66" s="76"/>
      <c r="J66" s="123"/>
      <c r="K66" s="71"/>
      <c r="L66" s="72"/>
      <c r="M66" s="70"/>
      <c r="N66" s="70">
        <f t="shared" si="14"/>
        <v>0</v>
      </c>
      <c r="O66" s="70"/>
      <c r="P66" s="71">
        <f t="shared" si="16"/>
        <v>0</v>
      </c>
    </row>
    <row r="67" spans="1:16" x14ac:dyDescent="0.3">
      <c r="A67" s="58">
        <v>89</v>
      </c>
      <c r="B67" s="58" t="s">
        <v>9</v>
      </c>
      <c r="C67" s="108" t="s">
        <v>94</v>
      </c>
      <c r="D67" s="58" t="s">
        <v>88</v>
      </c>
      <c r="E67" s="122">
        <f>E66*4</f>
        <v>45.021600000000007</v>
      </c>
      <c r="F67" s="75"/>
      <c r="G67" s="76"/>
      <c r="H67" s="76"/>
      <c r="I67" s="76"/>
      <c r="J67" s="76"/>
      <c r="K67" s="71"/>
      <c r="L67" s="72"/>
      <c r="M67" s="70"/>
      <c r="N67" s="70">
        <f t="shared" si="14"/>
        <v>0</v>
      </c>
      <c r="O67" s="70"/>
      <c r="P67" s="71">
        <f t="shared" si="16"/>
        <v>0</v>
      </c>
    </row>
    <row r="68" spans="1:16" x14ac:dyDescent="0.3">
      <c r="A68" s="58">
        <v>90</v>
      </c>
      <c r="B68" s="58" t="s">
        <v>9</v>
      </c>
      <c r="C68" s="108" t="s">
        <v>95</v>
      </c>
      <c r="D68" s="58" t="s">
        <v>88</v>
      </c>
      <c r="E68" s="122">
        <f>E66*0.4</f>
        <v>4.5021600000000008</v>
      </c>
      <c r="F68" s="75"/>
      <c r="G68" s="76"/>
      <c r="H68" s="76"/>
      <c r="I68" s="76"/>
      <c r="J68" s="76"/>
      <c r="K68" s="71"/>
      <c r="L68" s="72"/>
      <c r="M68" s="70"/>
      <c r="N68" s="70">
        <f t="shared" si="14"/>
        <v>0</v>
      </c>
      <c r="O68" s="70"/>
      <c r="P68" s="71">
        <f t="shared" si="16"/>
        <v>0</v>
      </c>
    </row>
    <row r="69" spans="1:16" x14ac:dyDescent="0.3">
      <c r="A69" s="58">
        <v>91</v>
      </c>
      <c r="B69" s="58" t="s">
        <v>9</v>
      </c>
      <c r="C69" s="108" t="s">
        <v>96</v>
      </c>
      <c r="D69" s="58" t="s">
        <v>44</v>
      </c>
      <c r="E69" s="122">
        <v>2</v>
      </c>
      <c r="F69" s="75"/>
      <c r="G69" s="76"/>
      <c r="H69" s="76"/>
      <c r="I69" s="76"/>
      <c r="J69" s="123"/>
      <c r="K69" s="71"/>
      <c r="L69" s="72"/>
      <c r="M69" s="70"/>
      <c r="N69" s="70">
        <f t="shared" si="14"/>
        <v>0</v>
      </c>
      <c r="O69" s="70"/>
      <c r="P69" s="71">
        <f t="shared" si="16"/>
        <v>0</v>
      </c>
    </row>
    <row r="70" spans="1:16" x14ac:dyDescent="0.3">
      <c r="A70" s="58">
        <v>92</v>
      </c>
      <c r="B70" s="58" t="s">
        <v>9</v>
      </c>
      <c r="C70" s="124" t="s">
        <v>97</v>
      </c>
      <c r="D70" s="125"/>
      <c r="E70" s="126"/>
      <c r="F70" s="127"/>
      <c r="G70" s="117"/>
      <c r="H70" s="117"/>
      <c r="I70" s="120"/>
      <c r="J70" s="117"/>
      <c r="K70" s="118"/>
      <c r="L70" s="119"/>
      <c r="M70" s="120"/>
      <c r="N70" s="120"/>
      <c r="O70" s="120"/>
      <c r="P70" s="118"/>
    </row>
    <row r="71" spans="1:16" x14ac:dyDescent="0.3">
      <c r="A71" s="58">
        <v>93</v>
      </c>
      <c r="B71" s="58" t="s">
        <v>9</v>
      </c>
      <c r="C71" s="128" t="s">
        <v>98</v>
      </c>
      <c r="D71" s="58" t="s">
        <v>42</v>
      </c>
      <c r="E71" s="122">
        <v>15.4</v>
      </c>
      <c r="F71" s="75"/>
      <c r="G71" s="76"/>
      <c r="H71" s="76">
        <f>F71*G71</f>
        <v>0</v>
      </c>
      <c r="I71" s="70"/>
      <c r="J71" s="76"/>
      <c r="K71" s="71"/>
      <c r="L71" s="72">
        <f t="shared" ref="L71:L76" si="17">ROUND(F71*E71,2)</f>
        <v>0</v>
      </c>
      <c r="M71" s="70">
        <f t="shared" ref="M71:M76" si="18">ROUND(H71*E71,2)</f>
        <v>0</v>
      </c>
      <c r="N71" s="70">
        <f t="shared" ref="N71:N80" si="19">ROUND(I71*E71,2)</f>
        <v>0</v>
      </c>
      <c r="O71" s="70">
        <f t="shared" ref="O71:O76" si="20">ROUND(J71*E71,2)</f>
        <v>0</v>
      </c>
      <c r="P71" s="71">
        <f t="shared" ref="P71:P80" si="21">O71+N71+M71</f>
        <v>0</v>
      </c>
    </row>
    <row r="72" spans="1:16" x14ac:dyDescent="0.3">
      <c r="A72" s="58">
        <v>94</v>
      </c>
      <c r="B72" s="58" t="s">
        <v>9</v>
      </c>
      <c r="C72" s="108" t="s">
        <v>87</v>
      </c>
      <c r="D72" s="58" t="s">
        <v>88</v>
      </c>
      <c r="E72" s="122">
        <f>E71*0.2</f>
        <v>3.08</v>
      </c>
      <c r="F72" s="75"/>
      <c r="G72" s="76"/>
      <c r="H72" s="76"/>
      <c r="I72" s="70"/>
      <c r="J72" s="123"/>
      <c r="K72" s="71"/>
      <c r="L72" s="72"/>
      <c r="M72" s="70"/>
      <c r="N72" s="70">
        <f t="shared" si="19"/>
        <v>0</v>
      </c>
      <c r="O72" s="70"/>
      <c r="P72" s="71">
        <f t="shared" si="21"/>
        <v>0</v>
      </c>
    </row>
    <row r="73" spans="1:16" x14ac:dyDescent="0.3">
      <c r="A73" s="58">
        <v>95</v>
      </c>
      <c r="B73" s="58" t="s">
        <v>9</v>
      </c>
      <c r="C73" s="128" t="s">
        <v>99</v>
      </c>
      <c r="D73" s="58" t="s">
        <v>42</v>
      </c>
      <c r="E73" s="122">
        <f>E71</f>
        <v>15.4</v>
      </c>
      <c r="F73" s="75"/>
      <c r="G73" s="76"/>
      <c r="H73" s="76">
        <f>F73*G73</f>
        <v>0</v>
      </c>
      <c r="I73" s="70"/>
      <c r="J73" s="76"/>
      <c r="K73" s="71"/>
      <c r="L73" s="72">
        <f t="shared" si="17"/>
        <v>0</v>
      </c>
      <c r="M73" s="70">
        <f t="shared" si="18"/>
        <v>0</v>
      </c>
      <c r="N73" s="70">
        <f t="shared" si="19"/>
        <v>0</v>
      </c>
      <c r="O73" s="70">
        <f t="shared" si="20"/>
        <v>0</v>
      </c>
      <c r="P73" s="71">
        <f t="shared" si="21"/>
        <v>0</v>
      </c>
    </row>
    <row r="74" spans="1:16" x14ac:dyDescent="0.3">
      <c r="A74" s="58">
        <v>96</v>
      </c>
      <c r="B74" s="58" t="s">
        <v>9</v>
      </c>
      <c r="C74" s="108" t="s">
        <v>90</v>
      </c>
      <c r="D74" s="58" t="s">
        <v>88</v>
      </c>
      <c r="E74" s="122">
        <f>E73*0.3</f>
        <v>4.62</v>
      </c>
      <c r="F74" s="75"/>
      <c r="G74" s="76"/>
      <c r="H74" s="76"/>
      <c r="I74" s="76"/>
      <c r="J74" s="76"/>
      <c r="K74" s="71"/>
      <c r="L74" s="72"/>
      <c r="M74" s="70"/>
      <c r="N74" s="70">
        <f t="shared" si="19"/>
        <v>0</v>
      </c>
      <c r="O74" s="70"/>
      <c r="P74" s="71">
        <f t="shared" si="21"/>
        <v>0</v>
      </c>
    </row>
    <row r="75" spans="1:16" x14ac:dyDescent="0.3">
      <c r="A75" s="58">
        <v>97</v>
      </c>
      <c r="B75" s="58" t="s">
        <v>9</v>
      </c>
      <c r="C75" s="108" t="s">
        <v>91</v>
      </c>
      <c r="D75" s="58" t="s">
        <v>44</v>
      </c>
      <c r="E75" s="122">
        <v>1</v>
      </c>
      <c r="F75" s="75"/>
      <c r="G75" s="76"/>
      <c r="H75" s="76"/>
      <c r="I75" s="76"/>
      <c r="J75" s="123"/>
      <c r="K75" s="71"/>
      <c r="L75" s="72"/>
      <c r="M75" s="70"/>
      <c r="N75" s="70">
        <f t="shared" si="19"/>
        <v>0</v>
      </c>
      <c r="O75" s="70"/>
      <c r="P75" s="71">
        <f t="shared" si="21"/>
        <v>0</v>
      </c>
    </row>
    <row r="76" spans="1:16" x14ac:dyDescent="0.3">
      <c r="A76" s="58">
        <v>98</v>
      </c>
      <c r="B76" s="58" t="s">
        <v>9</v>
      </c>
      <c r="C76" s="128" t="s">
        <v>100</v>
      </c>
      <c r="D76" s="58" t="s">
        <v>42</v>
      </c>
      <c r="E76" s="122">
        <v>15.4</v>
      </c>
      <c r="F76" s="75"/>
      <c r="G76" s="76"/>
      <c r="H76" s="76">
        <f>F76*G76</f>
        <v>0</v>
      </c>
      <c r="I76" s="76"/>
      <c r="J76" s="76"/>
      <c r="K76" s="71"/>
      <c r="L76" s="72">
        <f t="shared" si="17"/>
        <v>0</v>
      </c>
      <c r="M76" s="70">
        <f t="shared" si="18"/>
        <v>0</v>
      </c>
      <c r="N76" s="70">
        <f t="shared" si="19"/>
        <v>0</v>
      </c>
      <c r="O76" s="70">
        <f t="shared" si="20"/>
        <v>0</v>
      </c>
      <c r="P76" s="71">
        <f t="shared" si="21"/>
        <v>0</v>
      </c>
    </row>
    <row r="77" spans="1:16" x14ac:dyDescent="0.3">
      <c r="A77" s="58">
        <v>99</v>
      </c>
      <c r="B77" s="58" t="s">
        <v>9</v>
      </c>
      <c r="C77" s="108" t="s">
        <v>93</v>
      </c>
      <c r="D77" s="58" t="s">
        <v>42</v>
      </c>
      <c r="E77" s="122">
        <v>22</v>
      </c>
      <c r="F77" s="75"/>
      <c r="G77" s="76"/>
      <c r="H77" s="76"/>
      <c r="I77" s="76"/>
      <c r="J77" s="76"/>
      <c r="K77" s="71"/>
      <c r="L77" s="72"/>
      <c r="M77" s="70"/>
      <c r="N77" s="70">
        <f t="shared" si="19"/>
        <v>0</v>
      </c>
      <c r="O77" s="70"/>
      <c r="P77" s="71">
        <f t="shared" si="21"/>
        <v>0</v>
      </c>
    </row>
    <row r="78" spans="1:16" x14ac:dyDescent="0.3">
      <c r="A78" s="58">
        <v>100</v>
      </c>
      <c r="B78" s="58" t="s">
        <v>9</v>
      </c>
      <c r="C78" s="108" t="s">
        <v>94</v>
      </c>
      <c r="D78" s="58" t="s">
        <v>88</v>
      </c>
      <c r="E78" s="122">
        <f>E76*3.4</f>
        <v>52.36</v>
      </c>
      <c r="F78" s="75"/>
      <c r="G78" s="76"/>
      <c r="H78" s="76"/>
      <c r="I78" s="76"/>
      <c r="J78" s="123"/>
      <c r="K78" s="71"/>
      <c r="L78" s="72"/>
      <c r="M78" s="70"/>
      <c r="N78" s="70">
        <f t="shared" si="19"/>
        <v>0</v>
      </c>
      <c r="O78" s="70"/>
      <c r="P78" s="71">
        <f t="shared" si="21"/>
        <v>0</v>
      </c>
    </row>
    <row r="79" spans="1:16" x14ac:dyDescent="0.3">
      <c r="A79" s="58">
        <v>101</v>
      </c>
      <c r="B79" s="58" t="s">
        <v>9</v>
      </c>
      <c r="C79" s="108" t="s">
        <v>95</v>
      </c>
      <c r="D79" s="58" t="s">
        <v>88</v>
      </c>
      <c r="E79" s="122">
        <f>E76*0.65</f>
        <v>10.01</v>
      </c>
      <c r="F79" s="75"/>
      <c r="G79" s="76"/>
      <c r="H79" s="76"/>
      <c r="I79" s="76"/>
      <c r="J79" s="76"/>
      <c r="K79" s="71"/>
      <c r="L79" s="72"/>
      <c r="M79" s="70"/>
      <c r="N79" s="70">
        <f t="shared" si="19"/>
        <v>0</v>
      </c>
      <c r="O79" s="70"/>
      <c r="P79" s="71">
        <f t="shared" si="21"/>
        <v>0</v>
      </c>
    </row>
    <row r="80" spans="1:16" x14ac:dyDescent="0.3">
      <c r="A80" s="58">
        <v>102</v>
      </c>
      <c r="B80" s="58" t="s">
        <v>9</v>
      </c>
      <c r="C80" s="108" t="s">
        <v>96</v>
      </c>
      <c r="D80" s="58" t="s">
        <v>44</v>
      </c>
      <c r="E80" s="122">
        <v>2</v>
      </c>
      <c r="F80" s="75"/>
      <c r="G80" s="76"/>
      <c r="H80" s="76"/>
      <c r="I80" s="76"/>
      <c r="J80" s="76"/>
      <c r="K80" s="71"/>
      <c r="L80" s="72"/>
      <c r="M80" s="70"/>
      <c r="N80" s="70">
        <f t="shared" si="19"/>
        <v>0</v>
      </c>
      <c r="O80" s="70"/>
      <c r="P80" s="71">
        <f t="shared" si="21"/>
        <v>0</v>
      </c>
    </row>
    <row r="81" spans="1:16" x14ac:dyDescent="0.3">
      <c r="A81" s="58">
        <v>103</v>
      </c>
      <c r="B81" s="58" t="s">
        <v>9</v>
      </c>
      <c r="C81" s="129" t="s">
        <v>101</v>
      </c>
      <c r="D81" s="130" t="s">
        <v>42</v>
      </c>
      <c r="E81" s="131">
        <v>7.5</v>
      </c>
      <c r="F81" s="132"/>
      <c r="G81" s="133"/>
      <c r="H81" s="134">
        <f>F81*G81</f>
        <v>0</v>
      </c>
      <c r="I81" s="135"/>
      <c r="J81" s="133"/>
      <c r="K81" s="136"/>
      <c r="L81" s="137">
        <f t="shared" ref="L81:L94" si="22">E81*F81</f>
        <v>0</v>
      </c>
      <c r="M81" s="134">
        <f t="shared" ref="M81:M94" si="23">H81*E81</f>
        <v>0</v>
      </c>
      <c r="N81" s="134">
        <f t="shared" ref="N81:N95" si="24">I81*E81</f>
        <v>0</v>
      </c>
      <c r="O81" s="134">
        <f t="shared" ref="O81:O94" si="25">J81*E81</f>
        <v>0</v>
      </c>
      <c r="P81" s="136">
        <f t="shared" ref="P81:P95" si="26">M81+N81+O81</f>
        <v>0</v>
      </c>
    </row>
    <row r="82" spans="1:16" ht="26.4" x14ac:dyDescent="0.3">
      <c r="A82" s="58">
        <v>104</v>
      </c>
      <c r="B82" s="58" t="s">
        <v>9</v>
      </c>
      <c r="C82" s="138" t="s">
        <v>102</v>
      </c>
      <c r="D82" s="130" t="s">
        <v>103</v>
      </c>
      <c r="E82" s="139">
        <f>E81*0.25*1.05</f>
        <v>1.96875</v>
      </c>
      <c r="F82" s="140"/>
      <c r="G82" s="141"/>
      <c r="H82" s="142"/>
      <c r="I82" s="143"/>
      <c r="J82" s="141"/>
      <c r="K82" s="144"/>
      <c r="L82" s="145"/>
      <c r="M82" s="142"/>
      <c r="N82" s="142">
        <f t="shared" si="24"/>
        <v>0</v>
      </c>
      <c r="O82" s="142"/>
      <c r="P82" s="144">
        <f t="shared" si="26"/>
        <v>0</v>
      </c>
    </row>
    <row r="83" spans="1:16" ht="26.4" x14ac:dyDescent="0.3">
      <c r="A83" s="58">
        <v>105</v>
      </c>
      <c r="B83" s="58" t="s">
        <v>9</v>
      </c>
      <c r="C83" s="138" t="s">
        <v>104</v>
      </c>
      <c r="D83" s="130" t="s">
        <v>88</v>
      </c>
      <c r="E83" s="131">
        <f>E81*1.6*1.05</f>
        <v>12.600000000000001</v>
      </c>
      <c r="F83" s="140"/>
      <c r="G83" s="141"/>
      <c r="H83" s="142"/>
      <c r="I83" s="143"/>
      <c r="J83" s="141"/>
      <c r="K83" s="144"/>
      <c r="L83" s="145"/>
      <c r="M83" s="142"/>
      <c r="N83" s="142">
        <f t="shared" si="24"/>
        <v>0</v>
      </c>
      <c r="O83" s="142"/>
      <c r="P83" s="144">
        <f t="shared" si="26"/>
        <v>0</v>
      </c>
    </row>
    <row r="84" spans="1:16" x14ac:dyDescent="0.3">
      <c r="A84" s="58">
        <v>106</v>
      </c>
      <c r="B84" s="58" t="s">
        <v>9</v>
      </c>
      <c r="C84" s="146" t="s">
        <v>105</v>
      </c>
      <c r="D84" s="130" t="s">
        <v>42</v>
      </c>
      <c r="E84" s="131">
        <f>E81*0.02</f>
        <v>0.15</v>
      </c>
      <c r="F84" s="140"/>
      <c r="G84" s="141"/>
      <c r="H84" s="142"/>
      <c r="I84" s="143"/>
      <c r="J84" s="141"/>
      <c r="K84" s="144"/>
      <c r="L84" s="145"/>
      <c r="M84" s="142"/>
      <c r="N84" s="142">
        <f t="shared" si="24"/>
        <v>0</v>
      </c>
      <c r="O84" s="142"/>
      <c r="P84" s="144">
        <f t="shared" si="26"/>
        <v>0</v>
      </c>
    </row>
    <row r="85" spans="1:16" x14ac:dyDescent="0.3">
      <c r="A85" s="58">
        <v>107</v>
      </c>
      <c r="B85" s="58" t="s">
        <v>9</v>
      </c>
      <c r="C85" s="147" t="s">
        <v>106</v>
      </c>
      <c r="D85" s="130" t="s">
        <v>42</v>
      </c>
      <c r="E85" s="139">
        <f>E81</f>
        <v>7.5</v>
      </c>
      <c r="F85" s="140"/>
      <c r="G85" s="141"/>
      <c r="H85" s="142">
        <f>F85*G85</f>
        <v>0</v>
      </c>
      <c r="I85" s="143"/>
      <c r="J85" s="141"/>
      <c r="K85" s="144"/>
      <c r="L85" s="145">
        <f t="shared" si="22"/>
        <v>0</v>
      </c>
      <c r="M85" s="142">
        <f t="shared" si="23"/>
        <v>0</v>
      </c>
      <c r="N85" s="142">
        <f t="shared" si="24"/>
        <v>0</v>
      </c>
      <c r="O85" s="142">
        <f t="shared" si="25"/>
        <v>0</v>
      </c>
      <c r="P85" s="144">
        <f t="shared" si="26"/>
        <v>0</v>
      </c>
    </row>
    <row r="86" spans="1:16" ht="26.4" x14ac:dyDescent="0.3">
      <c r="A86" s="58">
        <v>108</v>
      </c>
      <c r="B86" s="58" t="s">
        <v>9</v>
      </c>
      <c r="C86" s="138" t="s">
        <v>102</v>
      </c>
      <c r="D86" s="148" t="s">
        <v>103</v>
      </c>
      <c r="E86" s="139">
        <f>E85*0.25*1.05</f>
        <v>1.96875</v>
      </c>
      <c r="F86" s="140"/>
      <c r="G86" s="141"/>
      <c r="H86" s="142"/>
      <c r="I86" s="143"/>
      <c r="J86" s="141"/>
      <c r="K86" s="144"/>
      <c r="L86" s="145"/>
      <c r="M86" s="142"/>
      <c r="N86" s="142">
        <f t="shared" si="24"/>
        <v>0</v>
      </c>
      <c r="O86" s="142"/>
      <c r="P86" s="144">
        <f t="shared" si="26"/>
        <v>0</v>
      </c>
    </row>
    <row r="87" spans="1:16" ht="26.4" x14ac:dyDescent="0.3">
      <c r="A87" s="58">
        <v>109</v>
      </c>
      <c r="B87" s="58" t="s">
        <v>9</v>
      </c>
      <c r="C87" s="149" t="s">
        <v>107</v>
      </c>
      <c r="D87" s="130" t="s">
        <v>42</v>
      </c>
      <c r="E87" s="150">
        <f>E85*1.1</f>
        <v>8.25</v>
      </c>
      <c r="F87" s="140"/>
      <c r="G87" s="141"/>
      <c r="H87" s="142"/>
      <c r="I87" s="141"/>
      <c r="J87" s="141"/>
      <c r="K87" s="144"/>
      <c r="L87" s="145"/>
      <c r="M87" s="142"/>
      <c r="N87" s="142">
        <f t="shared" si="24"/>
        <v>0</v>
      </c>
      <c r="O87" s="142"/>
      <c r="P87" s="144">
        <f t="shared" si="26"/>
        <v>0</v>
      </c>
    </row>
    <row r="88" spans="1:16" x14ac:dyDescent="0.3">
      <c r="A88" s="58">
        <v>110</v>
      </c>
      <c r="B88" s="58" t="s">
        <v>9</v>
      </c>
      <c r="C88" s="138" t="s">
        <v>108</v>
      </c>
      <c r="D88" s="130" t="s">
        <v>88</v>
      </c>
      <c r="E88" s="150">
        <f>E85*0.9</f>
        <v>6.75</v>
      </c>
      <c r="F88" s="140"/>
      <c r="G88" s="141"/>
      <c r="H88" s="142"/>
      <c r="I88" s="141"/>
      <c r="J88" s="141"/>
      <c r="K88" s="144"/>
      <c r="L88" s="145"/>
      <c r="M88" s="142"/>
      <c r="N88" s="142">
        <f t="shared" si="24"/>
        <v>0</v>
      </c>
      <c r="O88" s="142"/>
      <c r="P88" s="144">
        <f t="shared" si="26"/>
        <v>0</v>
      </c>
    </row>
    <row r="89" spans="1:16" x14ac:dyDescent="0.3">
      <c r="A89" s="58">
        <v>111</v>
      </c>
      <c r="B89" s="58" t="s">
        <v>9</v>
      </c>
      <c r="C89" s="138" t="s">
        <v>109</v>
      </c>
      <c r="D89" s="130" t="s">
        <v>47</v>
      </c>
      <c r="E89" s="150">
        <v>18</v>
      </c>
      <c r="F89" s="140"/>
      <c r="G89" s="141"/>
      <c r="H89" s="142"/>
      <c r="I89" s="141"/>
      <c r="J89" s="141"/>
      <c r="K89" s="144"/>
      <c r="L89" s="145"/>
      <c r="M89" s="142"/>
      <c r="N89" s="142">
        <f t="shared" si="24"/>
        <v>0</v>
      </c>
      <c r="O89" s="142"/>
      <c r="P89" s="144">
        <f t="shared" si="26"/>
        <v>0</v>
      </c>
    </row>
    <row r="90" spans="1:16" x14ac:dyDescent="0.3">
      <c r="A90" s="58">
        <v>112</v>
      </c>
      <c r="B90" s="58" t="s">
        <v>9</v>
      </c>
      <c r="C90" s="151" t="s">
        <v>110</v>
      </c>
      <c r="D90" s="133" t="s">
        <v>111</v>
      </c>
      <c r="E90" s="150">
        <v>21</v>
      </c>
      <c r="F90" s="140"/>
      <c r="G90" s="141"/>
      <c r="H90" s="142">
        <f>F90*G90</f>
        <v>0</v>
      </c>
      <c r="I90" s="141"/>
      <c r="J90" s="141"/>
      <c r="K90" s="144"/>
      <c r="L90" s="145">
        <f t="shared" si="22"/>
        <v>0</v>
      </c>
      <c r="M90" s="142">
        <f t="shared" si="23"/>
        <v>0</v>
      </c>
      <c r="N90" s="142">
        <f t="shared" si="24"/>
        <v>0</v>
      </c>
      <c r="O90" s="142">
        <f t="shared" si="25"/>
        <v>0</v>
      </c>
      <c r="P90" s="144">
        <f t="shared" si="26"/>
        <v>0</v>
      </c>
    </row>
    <row r="91" spans="1:16" x14ac:dyDescent="0.3">
      <c r="A91" s="58">
        <v>113</v>
      </c>
      <c r="B91" s="58" t="s">
        <v>9</v>
      </c>
      <c r="C91" s="138" t="s">
        <v>112</v>
      </c>
      <c r="D91" s="130" t="s">
        <v>47</v>
      </c>
      <c r="E91" s="150">
        <f>E90</f>
        <v>21</v>
      </c>
      <c r="F91" s="140"/>
      <c r="G91" s="141"/>
      <c r="H91" s="142"/>
      <c r="I91" s="141"/>
      <c r="J91" s="141"/>
      <c r="K91" s="144"/>
      <c r="L91" s="145"/>
      <c r="M91" s="142"/>
      <c r="N91" s="142">
        <f t="shared" si="24"/>
        <v>0</v>
      </c>
      <c r="O91" s="142"/>
      <c r="P91" s="144">
        <f t="shared" si="26"/>
        <v>0</v>
      </c>
    </row>
    <row r="92" spans="1:16" x14ac:dyDescent="0.3">
      <c r="A92" s="58">
        <v>114</v>
      </c>
      <c r="B92" s="58" t="s">
        <v>9</v>
      </c>
      <c r="C92" s="152" t="s">
        <v>113</v>
      </c>
      <c r="D92" s="133" t="s">
        <v>114</v>
      </c>
      <c r="E92" s="150">
        <v>30</v>
      </c>
      <c r="F92" s="140"/>
      <c r="G92" s="141"/>
      <c r="H92" s="142"/>
      <c r="I92" s="141"/>
      <c r="J92" s="141"/>
      <c r="K92" s="144"/>
      <c r="L92" s="145"/>
      <c r="M92" s="142"/>
      <c r="N92" s="142">
        <f t="shared" si="24"/>
        <v>0</v>
      </c>
      <c r="O92" s="142"/>
      <c r="P92" s="144">
        <f t="shared" si="26"/>
        <v>0</v>
      </c>
    </row>
    <row r="93" spans="1:16" x14ac:dyDescent="0.3">
      <c r="A93" s="58">
        <v>115</v>
      </c>
      <c r="B93" s="58" t="s">
        <v>9</v>
      </c>
      <c r="C93" s="152" t="s">
        <v>115</v>
      </c>
      <c r="D93" s="133" t="s">
        <v>114</v>
      </c>
      <c r="E93" s="150">
        <f>E90*2</f>
        <v>42</v>
      </c>
      <c r="F93" s="132"/>
      <c r="G93" s="133"/>
      <c r="H93" s="134"/>
      <c r="I93" s="133"/>
      <c r="J93" s="133"/>
      <c r="K93" s="136"/>
      <c r="L93" s="137"/>
      <c r="M93" s="134"/>
      <c r="N93" s="134">
        <f t="shared" si="24"/>
        <v>0</v>
      </c>
      <c r="O93" s="134"/>
      <c r="P93" s="136">
        <f t="shared" si="26"/>
        <v>0</v>
      </c>
    </row>
    <row r="94" spans="1:16" x14ac:dyDescent="0.3">
      <c r="A94" s="58">
        <v>116</v>
      </c>
      <c r="B94" s="58" t="s">
        <v>9</v>
      </c>
      <c r="C94" s="151" t="s">
        <v>116</v>
      </c>
      <c r="D94" s="133" t="s">
        <v>47</v>
      </c>
      <c r="E94" s="150">
        <v>4</v>
      </c>
      <c r="F94" s="132"/>
      <c r="G94" s="133"/>
      <c r="H94" s="134">
        <f>F94*G94</f>
        <v>0</v>
      </c>
      <c r="I94" s="133"/>
      <c r="J94" s="133"/>
      <c r="K94" s="136"/>
      <c r="L94" s="137">
        <f t="shared" si="22"/>
        <v>0</v>
      </c>
      <c r="M94" s="134">
        <f t="shared" si="23"/>
        <v>0</v>
      </c>
      <c r="N94" s="134">
        <f t="shared" si="24"/>
        <v>0</v>
      </c>
      <c r="O94" s="134">
        <f t="shared" si="25"/>
        <v>0</v>
      </c>
      <c r="P94" s="136">
        <f t="shared" si="26"/>
        <v>0</v>
      </c>
    </row>
    <row r="95" spans="1:16" x14ac:dyDescent="0.3">
      <c r="A95" s="58">
        <v>117</v>
      </c>
      <c r="B95" s="58" t="s">
        <v>9</v>
      </c>
      <c r="C95" s="138" t="s">
        <v>117</v>
      </c>
      <c r="D95" s="130" t="s">
        <v>47</v>
      </c>
      <c r="E95" s="150">
        <v>4.5</v>
      </c>
      <c r="F95" s="132"/>
      <c r="G95" s="133"/>
      <c r="H95" s="134"/>
      <c r="I95" s="133"/>
      <c r="J95" s="133"/>
      <c r="K95" s="136"/>
      <c r="L95" s="137"/>
      <c r="M95" s="134"/>
      <c r="N95" s="134">
        <f t="shared" si="24"/>
        <v>0</v>
      </c>
      <c r="O95" s="134"/>
      <c r="P95" s="136">
        <f t="shared" si="26"/>
        <v>0</v>
      </c>
    </row>
    <row r="96" spans="1:16" x14ac:dyDescent="0.3">
      <c r="A96" s="58">
        <v>118</v>
      </c>
      <c r="B96" s="58" t="s">
        <v>9</v>
      </c>
      <c r="C96" s="113" t="s">
        <v>171</v>
      </c>
      <c r="D96" s="114"/>
      <c r="E96" s="126"/>
      <c r="F96" s="153"/>
      <c r="G96" s="117"/>
      <c r="H96" s="117"/>
      <c r="I96" s="120"/>
      <c r="J96" s="117"/>
      <c r="K96" s="118"/>
      <c r="L96" s="119"/>
      <c r="M96" s="120"/>
      <c r="N96" s="120"/>
      <c r="O96" s="120"/>
      <c r="P96" s="118"/>
    </row>
    <row r="97" spans="1:16" x14ac:dyDescent="0.3">
      <c r="A97" s="58">
        <v>104</v>
      </c>
      <c r="B97" s="58" t="s">
        <v>9</v>
      </c>
      <c r="C97" s="73" t="s">
        <v>118</v>
      </c>
      <c r="D97" s="58" t="s">
        <v>119</v>
      </c>
      <c r="E97" s="61">
        <v>1</v>
      </c>
      <c r="F97" s="69"/>
      <c r="G97" s="76"/>
      <c r="H97" s="76">
        <f>F97*G97</f>
        <v>0</v>
      </c>
      <c r="I97" s="70"/>
      <c r="J97" s="76"/>
      <c r="K97" s="71"/>
      <c r="L97" s="72">
        <f t="shared" ref="L97:L121" si="27">ROUND(F97*E97,2)</f>
        <v>0</v>
      </c>
      <c r="M97" s="70">
        <f t="shared" ref="M97:M121" si="28">ROUND(H97*E97,2)</f>
        <v>0</v>
      </c>
      <c r="N97" s="70">
        <f t="shared" ref="N97:N123" si="29">ROUND(I97*E97,2)</f>
        <v>0</v>
      </c>
      <c r="O97" s="70">
        <f t="shared" ref="O97:O121" si="30">ROUND(J97*E97,2)</f>
        <v>0</v>
      </c>
      <c r="P97" s="71">
        <f t="shared" ref="P97:P123" si="31">O97+N97+M97</f>
        <v>0</v>
      </c>
    </row>
    <row r="98" spans="1:16" x14ac:dyDescent="0.3">
      <c r="A98" s="58">
        <v>105</v>
      </c>
      <c r="B98" s="58" t="s">
        <v>9</v>
      </c>
      <c r="C98" s="128" t="s">
        <v>120</v>
      </c>
      <c r="D98" s="58" t="s">
        <v>47</v>
      </c>
      <c r="E98" s="61">
        <v>25</v>
      </c>
      <c r="F98" s="69"/>
      <c r="G98" s="76"/>
      <c r="H98" s="76">
        <f>F98*G98</f>
        <v>0</v>
      </c>
      <c r="I98" s="70"/>
      <c r="J98" s="123"/>
      <c r="K98" s="71"/>
      <c r="L98" s="72">
        <f t="shared" si="27"/>
        <v>0</v>
      </c>
      <c r="M98" s="70">
        <f t="shared" si="28"/>
        <v>0</v>
      </c>
      <c r="N98" s="70">
        <f t="shared" si="29"/>
        <v>0</v>
      </c>
      <c r="O98" s="70">
        <f t="shared" si="30"/>
        <v>0</v>
      </c>
      <c r="P98" s="71">
        <f t="shared" si="31"/>
        <v>0</v>
      </c>
    </row>
    <row r="99" spans="1:16" x14ac:dyDescent="0.3">
      <c r="A99" s="58">
        <v>106</v>
      </c>
      <c r="B99" s="58" t="s">
        <v>9</v>
      </c>
      <c r="C99" s="108" t="s">
        <v>121</v>
      </c>
      <c r="D99" s="58" t="s">
        <v>47</v>
      </c>
      <c r="E99" s="68">
        <f>E98*1.1</f>
        <v>27.500000000000004</v>
      </c>
      <c r="F99" s="69"/>
      <c r="G99" s="76"/>
      <c r="H99" s="76"/>
      <c r="I99" s="70"/>
      <c r="J99" s="76"/>
      <c r="K99" s="71"/>
      <c r="L99" s="72"/>
      <c r="M99" s="70"/>
      <c r="N99" s="70">
        <f t="shared" si="29"/>
        <v>0</v>
      </c>
      <c r="O99" s="70"/>
      <c r="P99" s="71">
        <f t="shared" si="31"/>
        <v>0</v>
      </c>
    </row>
    <row r="100" spans="1:16" x14ac:dyDescent="0.3">
      <c r="A100" s="58">
        <v>107</v>
      </c>
      <c r="B100" s="58" t="s">
        <v>9</v>
      </c>
      <c r="C100" s="108" t="s">
        <v>122</v>
      </c>
      <c r="D100" s="58" t="s">
        <v>44</v>
      </c>
      <c r="E100" s="68">
        <v>25</v>
      </c>
      <c r="F100" s="69"/>
      <c r="G100" s="76"/>
      <c r="H100" s="76"/>
      <c r="I100" s="70"/>
      <c r="J100" s="76"/>
      <c r="K100" s="71"/>
      <c r="L100" s="72"/>
      <c r="M100" s="70"/>
      <c r="N100" s="70">
        <f t="shared" si="29"/>
        <v>0</v>
      </c>
      <c r="O100" s="70"/>
      <c r="P100" s="71">
        <f t="shared" si="31"/>
        <v>0</v>
      </c>
    </row>
    <row r="101" spans="1:16" x14ac:dyDescent="0.3">
      <c r="A101" s="58">
        <v>108</v>
      </c>
      <c r="B101" s="58" t="s">
        <v>9</v>
      </c>
      <c r="C101" s="128" t="s">
        <v>123</v>
      </c>
      <c r="D101" s="58" t="s">
        <v>44</v>
      </c>
      <c r="E101" s="68">
        <v>20</v>
      </c>
      <c r="F101" s="69"/>
      <c r="G101" s="76"/>
      <c r="H101" s="76">
        <f>F101*G101</f>
        <v>0</v>
      </c>
      <c r="I101" s="70"/>
      <c r="J101" s="123"/>
      <c r="K101" s="71"/>
      <c r="L101" s="72">
        <f t="shared" si="27"/>
        <v>0</v>
      </c>
      <c r="M101" s="70">
        <f t="shared" si="28"/>
        <v>0</v>
      </c>
      <c r="N101" s="70">
        <f t="shared" si="29"/>
        <v>0</v>
      </c>
      <c r="O101" s="70">
        <f t="shared" si="30"/>
        <v>0</v>
      </c>
      <c r="P101" s="71">
        <f t="shared" si="31"/>
        <v>0</v>
      </c>
    </row>
    <row r="102" spans="1:16" x14ac:dyDescent="0.3">
      <c r="A102" s="58">
        <v>109</v>
      </c>
      <c r="B102" s="58" t="s">
        <v>9</v>
      </c>
      <c r="C102" s="108" t="s">
        <v>124</v>
      </c>
      <c r="D102" s="58" t="s">
        <v>44</v>
      </c>
      <c r="E102" s="68">
        <v>10</v>
      </c>
      <c r="F102" s="69"/>
      <c r="G102" s="76"/>
      <c r="H102" s="76"/>
      <c r="I102" s="70"/>
      <c r="J102" s="76"/>
      <c r="K102" s="71"/>
      <c r="L102" s="72"/>
      <c r="M102" s="70"/>
      <c r="N102" s="70">
        <f t="shared" si="29"/>
        <v>0</v>
      </c>
      <c r="O102" s="70"/>
      <c r="P102" s="71">
        <f t="shared" si="31"/>
        <v>0</v>
      </c>
    </row>
    <row r="103" spans="1:16" x14ac:dyDescent="0.3">
      <c r="A103" s="58">
        <v>110</v>
      </c>
      <c r="B103" s="58" t="s">
        <v>9</v>
      </c>
      <c r="C103" s="108" t="s">
        <v>125</v>
      </c>
      <c r="D103" s="58" t="s">
        <v>44</v>
      </c>
      <c r="E103" s="68">
        <v>8</v>
      </c>
      <c r="F103" s="69"/>
      <c r="G103" s="76"/>
      <c r="H103" s="76"/>
      <c r="I103" s="70"/>
      <c r="J103" s="76"/>
      <c r="K103" s="71"/>
      <c r="L103" s="72"/>
      <c r="M103" s="70"/>
      <c r="N103" s="70">
        <f t="shared" si="29"/>
        <v>0</v>
      </c>
      <c r="O103" s="70"/>
      <c r="P103" s="71">
        <f t="shared" si="31"/>
        <v>0</v>
      </c>
    </row>
    <row r="104" spans="1:16" x14ac:dyDescent="0.3">
      <c r="A104" s="58">
        <v>111</v>
      </c>
      <c r="B104" s="58" t="s">
        <v>9</v>
      </c>
      <c r="C104" s="108" t="s">
        <v>126</v>
      </c>
      <c r="D104" s="58" t="s">
        <v>44</v>
      </c>
      <c r="E104" s="68">
        <v>6</v>
      </c>
      <c r="F104" s="69"/>
      <c r="G104" s="76"/>
      <c r="H104" s="76"/>
      <c r="I104" s="70"/>
      <c r="J104" s="123"/>
      <c r="K104" s="71"/>
      <c r="L104" s="72"/>
      <c r="M104" s="70"/>
      <c r="N104" s="70">
        <f t="shared" si="29"/>
        <v>0</v>
      </c>
      <c r="O104" s="70"/>
      <c r="P104" s="71">
        <f t="shared" si="31"/>
        <v>0</v>
      </c>
    </row>
    <row r="105" spans="1:16" x14ac:dyDescent="0.3">
      <c r="A105" s="58">
        <v>112</v>
      </c>
      <c r="B105" s="58" t="s">
        <v>9</v>
      </c>
      <c r="C105" s="108" t="s">
        <v>127</v>
      </c>
      <c r="D105" s="58" t="s">
        <v>44</v>
      </c>
      <c r="E105" s="68">
        <v>4</v>
      </c>
      <c r="F105" s="69"/>
      <c r="G105" s="76"/>
      <c r="H105" s="76"/>
      <c r="I105" s="70"/>
      <c r="J105" s="76"/>
      <c r="K105" s="71"/>
      <c r="L105" s="72"/>
      <c r="M105" s="70"/>
      <c r="N105" s="70">
        <f t="shared" si="29"/>
        <v>0</v>
      </c>
      <c r="O105" s="70"/>
      <c r="P105" s="71">
        <f t="shared" si="31"/>
        <v>0</v>
      </c>
    </row>
    <row r="106" spans="1:16" x14ac:dyDescent="0.3">
      <c r="A106" s="58">
        <v>113</v>
      </c>
      <c r="B106" s="58" t="s">
        <v>9</v>
      </c>
      <c r="C106" s="73" t="s">
        <v>128</v>
      </c>
      <c r="D106" s="58" t="s">
        <v>44</v>
      </c>
      <c r="E106" s="68">
        <v>4</v>
      </c>
      <c r="F106" s="69"/>
      <c r="G106" s="76"/>
      <c r="H106" s="76">
        <f>F106*G106</f>
        <v>0</v>
      </c>
      <c r="I106" s="70"/>
      <c r="J106" s="76"/>
      <c r="K106" s="71"/>
      <c r="L106" s="72">
        <f t="shared" si="27"/>
        <v>0</v>
      </c>
      <c r="M106" s="70">
        <f t="shared" si="28"/>
        <v>0</v>
      </c>
      <c r="N106" s="70">
        <f t="shared" si="29"/>
        <v>0</v>
      </c>
      <c r="O106" s="70">
        <f t="shared" si="30"/>
        <v>0</v>
      </c>
      <c r="P106" s="71">
        <f t="shared" si="31"/>
        <v>0</v>
      </c>
    </row>
    <row r="107" spans="1:16" x14ac:dyDescent="0.3">
      <c r="A107" s="58">
        <v>114</v>
      </c>
      <c r="B107" s="58" t="s">
        <v>9</v>
      </c>
      <c r="C107" s="80" t="s">
        <v>129</v>
      </c>
      <c r="D107" s="58" t="s">
        <v>44</v>
      </c>
      <c r="E107" s="68">
        <v>4</v>
      </c>
      <c r="F107" s="69"/>
      <c r="G107" s="76"/>
      <c r="H107" s="76"/>
      <c r="I107" s="76"/>
      <c r="J107" s="123"/>
      <c r="K107" s="71"/>
      <c r="L107" s="72"/>
      <c r="M107" s="70"/>
      <c r="N107" s="70">
        <f t="shared" si="29"/>
        <v>0</v>
      </c>
      <c r="O107" s="70"/>
      <c r="P107" s="71">
        <f t="shared" si="31"/>
        <v>0</v>
      </c>
    </row>
    <row r="108" spans="1:16" x14ac:dyDescent="0.3">
      <c r="A108" s="58">
        <v>115</v>
      </c>
      <c r="B108" s="58" t="s">
        <v>9</v>
      </c>
      <c r="C108" s="80" t="s">
        <v>130</v>
      </c>
      <c r="D108" s="58" t="s">
        <v>44</v>
      </c>
      <c r="E108" s="68">
        <v>2</v>
      </c>
      <c r="F108" s="69"/>
      <c r="G108" s="76"/>
      <c r="H108" s="76"/>
      <c r="I108" s="154"/>
      <c r="J108" s="76"/>
      <c r="K108" s="71"/>
      <c r="L108" s="72"/>
      <c r="M108" s="70"/>
      <c r="N108" s="70">
        <f t="shared" si="29"/>
        <v>0</v>
      </c>
      <c r="O108" s="70"/>
      <c r="P108" s="71">
        <f t="shared" si="31"/>
        <v>0</v>
      </c>
    </row>
    <row r="109" spans="1:16" x14ac:dyDescent="0.3">
      <c r="A109" s="58">
        <v>116</v>
      </c>
      <c r="B109" s="58" t="s">
        <v>9</v>
      </c>
      <c r="C109" s="80" t="s">
        <v>131</v>
      </c>
      <c r="D109" s="58" t="s">
        <v>44</v>
      </c>
      <c r="E109" s="68">
        <v>2</v>
      </c>
      <c r="F109" s="69"/>
      <c r="G109" s="76"/>
      <c r="H109" s="76"/>
      <c r="I109" s="70"/>
      <c r="J109" s="76"/>
      <c r="K109" s="71"/>
      <c r="L109" s="72"/>
      <c r="M109" s="70"/>
      <c r="N109" s="70">
        <f t="shared" si="29"/>
        <v>0</v>
      </c>
      <c r="O109" s="70"/>
      <c r="P109" s="71">
        <f t="shared" si="31"/>
        <v>0</v>
      </c>
    </row>
    <row r="110" spans="1:16" x14ac:dyDescent="0.3">
      <c r="A110" s="58">
        <v>129</v>
      </c>
      <c r="B110" s="58" t="s">
        <v>9</v>
      </c>
      <c r="C110" s="73" t="s">
        <v>132</v>
      </c>
      <c r="D110" s="58" t="s">
        <v>44</v>
      </c>
      <c r="E110" s="68">
        <v>2</v>
      </c>
      <c r="F110" s="69"/>
      <c r="G110" s="76"/>
      <c r="H110" s="76">
        <f>F110*G110</f>
        <v>0</v>
      </c>
      <c r="I110" s="70"/>
      <c r="J110" s="123"/>
      <c r="K110" s="71"/>
      <c r="L110" s="72">
        <f t="shared" si="27"/>
        <v>0</v>
      </c>
      <c r="M110" s="70">
        <f t="shared" si="28"/>
        <v>0</v>
      </c>
      <c r="N110" s="70">
        <f t="shared" si="29"/>
        <v>0</v>
      </c>
      <c r="O110" s="70">
        <f t="shared" si="30"/>
        <v>0</v>
      </c>
      <c r="P110" s="71">
        <f t="shared" si="31"/>
        <v>0</v>
      </c>
    </row>
    <row r="111" spans="1:16" x14ac:dyDescent="0.3">
      <c r="A111" s="58">
        <v>130</v>
      </c>
      <c r="B111" s="58" t="s">
        <v>9</v>
      </c>
      <c r="C111" s="80" t="s">
        <v>133</v>
      </c>
      <c r="D111" s="58" t="s">
        <v>44</v>
      </c>
      <c r="E111" s="68">
        <v>2</v>
      </c>
      <c r="F111" s="69"/>
      <c r="G111" s="76"/>
      <c r="H111" s="76"/>
      <c r="I111" s="76"/>
      <c r="J111" s="76"/>
      <c r="K111" s="71"/>
      <c r="L111" s="72"/>
      <c r="M111" s="70"/>
      <c r="N111" s="70">
        <f t="shared" si="29"/>
        <v>0</v>
      </c>
      <c r="O111" s="70"/>
      <c r="P111" s="71">
        <f t="shared" si="31"/>
        <v>0</v>
      </c>
    </row>
    <row r="112" spans="1:16" x14ac:dyDescent="0.3">
      <c r="A112" s="58">
        <v>131</v>
      </c>
      <c r="B112" s="58" t="s">
        <v>9</v>
      </c>
      <c r="C112" s="80" t="s">
        <v>134</v>
      </c>
      <c r="D112" s="58" t="s">
        <v>44</v>
      </c>
      <c r="E112" s="68">
        <v>2</v>
      </c>
      <c r="F112" s="69"/>
      <c r="G112" s="76"/>
      <c r="H112" s="76"/>
      <c r="I112" s="70"/>
      <c r="J112" s="123"/>
      <c r="K112" s="71"/>
      <c r="L112" s="72"/>
      <c r="M112" s="70"/>
      <c r="N112" s="70">
        <f t="shared" si="29"/>
        <v>0</v>
      </c>
      <c r="O112" s="70"/>
      <c r="P112" s="71">
        <f t="shared" si="31"/>
        <v>0</v>
      </c>
    </row>
    <row r="113" spans="1:16" x14ac:dyDescent="0.3">
      <c r="A113" s="58">
        <v>132</v>
      </c>
      <c r="B113" s="58" t="s">
        <v>9</v>
      </c>
      <c r="C113" s="80" t="s">
        <v>135</v>
      </c>
      <c r="D113" s="58" t="s">
        <v>44</v>
      </c>
      <c r="E113" s="68">
        <v>2</v>
      </c>
      <c r="F113" s="69"/>
      <c r="G113" s="76"/>
      <c r="H113" s="76"/>
      <c r="I113" s="70"/>
      <c r="J113" s="76"/>
      <c r="K113" s="71"/>
      <c r="L113" s="72"/>
      <c r="M113" s="70"/>
      <c r="N113" s="70">
        <f t="shared" si="29"/>
        <v>0</v>
      </c>
      <c r="O113" s="70"/>
      <c r="P113" s="71">
        <f t="shared" si="31"/>
        <v>0</v>
      </c>
    </row>
    <row r="114" spans="1:16" x14ac:dyDescent="0.3">
      <c r="A114" s="58">
        <v>133</v>
      </c>
      <c r="B114" s="58" t="s">
        <v>9</v>
      </c>
      <c r="C114" s="80" t="s">
        <v>136</v>
      </c>
      <c r="D114" s="58" t="s">
        <v>44</v>
      </c>
      <c r="E114" s="68">
        <v>4</v>
      </c>
      <c r="F114" s="69"/>
      <c r="G114" s="76"/>
      <c r="H114" s="76"/>
      <c r="I114" s="70"/>
      <c r="J114" s="76"/>
      <c r="K114" s="71"/>
      <c r="L114" s="72"/>
      <c r="M114" s="70"/>
      <c r="N114" s="70">
        <f t="shared" si="29"/>
        <v>0</v>
      </c>
      <c r="O114" s="70"/>
      <c r="P114" s="71">
        <f t="shared" si="31"/>
        <v>0</v>
      </c>
    </row>
    <row r="115" spans="1:16" x14ac:dyDescent="0.3">
      <c r="A115" s="58">
        <v>138</v>
      </c>
      <c r="B115" s="58" t="s">
        <v>9</v>
      </c>
      <c r="C115" s="73" t="s">
        <v>137</v>
      </c>
      <c r="D115" s="58" t="s">
        <v>44</v>
      </c>
      <c r="E115" s="68">
        <v>1</v>
      </c>
      <c r="F115" s="69"/>
      <c r="G115" s="76"/>
      <c r="H115" s="76">
        <f>F115*G115</f>
        <v>0</v>
      </c>
      <c r="I115" s="70"/>
      <c r="J115" s="123"/>
      <c r="K115" s="71"/>
      <c r="L115" s="72">
        <f t="shared" si="27"/>
        <v>0</v>
      </c>
      <c r="M115" s="70">
        <f t="shared" si="28"/>
        <v>0</v>
      </c>
      <c r="N115" s="70">
        <f t="shared" si="29"/>
        <v>0</v>
      </c>
      <c r="O115" s="70">
        <f t="shared" si="30"/>
        <v>0</v>
      </c>
      <c r="P115" s="71">
        <f t="shared" si="31"/>
        <v>0</v>
      </c>
    </row>
    <row r="116" spans="1:16" x14ac:dyDescent="0.3">
      <c r="A116" s="58">
        <v>139</v>
      </c>
      <c r="B116" s="58" t="s">
        <v>9</v>
      </c>
      <c r="C116" s="80" t="s">
        <v>138</v>
      </c>
      <c r="D116" s="58" t="s">
        <v>44</v>
      </c>
      <c r="E116" s="68">
        <v>1</v>
      </c>
      <c r="F116" s="69"/>
      <c r="G116" s="76"/>
      <c r="H116" s="76"/>
      <c r="I116" s="76"/>
      <c r="J116" s="76"/>
      <c r="K116" s="71"/>
      <c r="L116" s="72"/>
      <c r="M116" s="70"/>
      <c r="N116" s="70">
        <f t="shared" si="29"/>
        <v>0</v>
      </c>
      <c r="O116" s="70"/>
      <c r="P116" s="71">
        <f t="shared" si="31"/>
        <v>0</v>
      </c>
    </row>
    <row r="117" spans="1:16" x14ac:dyDescent="0.3">
      <c r="A117" s="58">
        <v>140</v>
      </c>
      <c r="B117" s="58" t="s">
        <v>9</v>
      </c>
      <c r="C117" s="80" t="s">
        <v>139</v>
      </c>
      <c r="D117" s="58" t="s">
        <v>44</v>
      </c>
      <c r="E117" s="68">
        <v>1</v>
      </c>
      <c r="F117" s="69"/>
      <c r="G117" s="76"/>
      <c r="H117" s="76"/>
      <c r="I117" s="76"/>
      <c r="J117" s="76"/>
      <c r="K117" s="71"/>
      <c r="L117" s="72"/>
      <c r="M117" s="70"/>
      <c r="N117" s="70">
        <f t="shared" si="29"/>
        <v>0</v>
      </c>
      <c r="O117" s="70"/>
      <c r="P117" s="71">
        <f t="shared" si="31"/>
        <v>0</v>
      </c>
    </row>
    <row r="118" spans="1:16" x14ac:dyDescent="0.3">
      <c r="A118" s="58">
        <v>141</v>
      </c>
      <c r="B118" s="58" t="s">
        <v>9</v>
      </c>
      <c r="C118" s="80" t="s">
        <v>140</v>
      </c>
      <c r="D118" s="58" t="s">
        <v>80</v>
      </c>
      <c r="E118" s="68">
        <v>1</v>
      </c>
      <c r="F118" s="69"/>
      <c r="G118" s="76"/>
      <c r="H118" s="76"/>
      <c r="I118" s="76"/>
      <c r="J118" s="123"/>
      <c r="K118" s="71"/>
      <c r="L118" s="72"/>
      <c r="M118" s="70"/>
      <c r="N118" s="70">
        <f t="shared" si="29"/>
        <v>0</v>
      </c>
      <c r="O118" s="70"/>
      <c r="P118" s="71">
        <f t="shared" si="31"/>
        <v>0</v>
      </c>
    </row>
    <row r="119" spans="1:16" x14ac:dyDescent="0.3">
      <c r="A119" s="58">
        <v>142</v>
      </c>
      <c r="B119" s="58" t="s">
        <v>9</v>
      </c>
      <c r="C119" s="73" t="s">
        <v>141</v>
      </c>
      <c r="D119" s="58" t="s">
        <v>44</v>
      </c>
      <c r="E119" s="68">
        <v>1</v>
      </c>
      <c r="F119" s="69"/>
      <c r="G119" s="76"/>
      <c r="H119" s="76">
        <f>F119*G119</f>
        <v>0</v>
      </c>
      <c r="I119" s="70"/>
      <c r="J119" s="76"/>
      <c r="K119" s="71"/>
      <c r="L119" s="72">
        <f t="shared" si="27"/>
        <v>0</v>
      </c>
      <c r="M119" s="70">
        <f t="shared" si="28"/>
        <v>0</v>
      </c>
      <c r="N119" s="70">
        <f t="shared" si="29"/>
        <v>0</v>
      </c>
      <c r="O119" s="70">
        <f t="shared" si="30"/>
        <v>0</v>
      </c>
      <c r="P119" s="71">
        <f t="shared" si="31"/>
        <v>0</v>
      </c>
    </row>
    <row r="120" spans="1:16" x14ac:dyDescent="0.3">
      <c r="A120" s="58">
        <v>145</v>
      </c>
      <c r="B120" s="58" t="s">
        <v>9</v>
      </c>
      <c r="C120" s="80" t="s">
        <v>140</v>
      </c>
      <c r="D120" s="58" t="s">
        <v>80</v>
      </c>
      <c r="E120" s="68">
        <v>1</v>
      </c>
      <c r="F120" s="69"/>
      <c r="G120" s="76"/>
      <c r="H120" s="76"/>
      <c r="I120" s="76"/>
      <c r="J120" s="76"/>
      <c r="K120" s="71"/>
      <c r="L120" s="72"/>
      <c r="M120" s="70"/>
      <c r="N120" s="70">
        <f t="shared" si="29"/>
        <v>0</v>
      </c>
      <c r="O120" s="70"/>
      <c r="P120" s="71">
        <f t="shared" si="31"/>
        <v>0</v>
      </c>
    </row>
    <row r="121" spans="1:16" x14ac:dyDescent="0.3">
      <c r="A121" s="58">
        <v>146</v>
      </c>
      <c r="B121" s="58" t="s">
        <v>9</v>
      </c>
      <c r="C121" s="73" t="s">
        <v>142</v>
      </c>
      <c r="D121" s="58" t="s">
        <v>44</v>
      </c>
      <c r="E121" s="68">
        <v>3</v>
      </c>
      <c r="F121" s="69"/>
      <c r="G121" s="76"/>
      <c r="H121" s="76">
        <f>F121*G121</f>
        <v>0</v>
      </c>
      <c r="I121" s="70"/>
      <c r="J121" s="76"/>
      <c r="K121" s="71"/>
      <c r="L121" s="72">
        <f t="shared" si="27"/>
        <v>0</v>
      </c>
      <c r="M121" s="70">
        <f t="shared" si="28"/>
        <v>0</v>
      </c>
      <c r="N121" s="70">
        <f t="shared" si="29"/>
        <v>0</v>
      </c>
      <c r="O121" s="70">
        <f t="shared" si="30"/>
        <v>0</v>
      </c>
      <c r="P121" s="71">
        <f t="shared" si="31"/>
        <v>0</v>
      </c>
    </row>
    <row r="122" spans="1:16" x14ac:dyDescent="0.3">
      <c r="A122" s="58">
        <v>147</v>
      </c>
      <c r="B122" s="58" t="s">
        <v>9</v>
      </c>
      <c r="C122" s="80" t="s">
        <v>143</v>
      </c>
      <c r="D122" s="58" t="s">
        <v>44</v>
      </c>
      <c r="E122" s="74">
        <v>3</v>
      </c>
      <c r="F122" s="69"/>
      <c r="G122" s="76"/>
      <c r="H122" s="76"/>
      <c r="I122" s="76"/>
      <c r="J122" s="123"/>
      <c r="K122" s="71"/>
      <c r="L122" s="72"/>
      <c r="M122" s="70"/>
      <c r="N122" s="70">
        <f t="shared" si="29"/>
        <v>0</v>
      </c>
      <c r="O122" s="70"/>
      <c r="P122" s="71">
        <f t="shared" si="31"/>
        <v>0</v>
      </c>
    </row>
    <row r="123" spans="1:16" x14ac:dyDescent="0.3">
      <c r="A123" s="58">
        <v>148</v>
      </c>
      <c r="B123" s="58" t="s">
        <v>9</v>
      </c>
      <c r="C123" s="80" t="s">
        <v>140</v>
      </c>
      <c r="D123" s="58" t="s">
        <v>80</v>
      </c>
      <c r="E123" s="74">
        <v>3</v>
      </c>
      <c r="F123" s="69"/>
      <c r="G123" s="76"/>
      <c r="H123" s="76"/>
      <c r="I123" s="76"/>
      <c r="J123" s="76"/>
      <c r="K123" s="71"/>
      <c r="L123" s="72"/>
      <c r="M123" s="70"/>
      <c r="N123" s="70">
        <f t="shared" si="29"/>
        <v>0</v>
      </c>
      <c r="O123" s="70"/>
      <c r="P123" s="71">
        <f t="shared" si="31"/>
        <v>0</v>
      </c>
    </row>
    <row r="124" spans="1:16" x14ac:dyDescent="0.3">
      <c r="A124" s="58">
        <v>149</v>
      </c>
      <c r="B124" s="58" t="s">
        <v>9</v>
      </c>
      <c r="C124" s="124" t="s">
        <v>144</v>
      </c>
      <c r="D124" s="114"/>
      <c r="E124" s="126"/>
      <c r="F124" s="153"/>
      <c r="G124" s="117"/>
      <c r="H124" s="117"/>
      <c r="I124" s="120"/>
      <c r="J124" s="117"/>
      <c r="K124" s="118"/>
      <c r="L124" s="119"/>
      <c r="M124" s="120"/>
      <c r="N124" s="120"/>
      <c r="O124" s="120"/>
      <c r="P124" s="118"/>
    </row>
    <row r="125" spans="1:16" x14ac:dyDescent="0.3">
      <c r="A125" s="58">
        <v>150</v>
      </c>
      <c r="B125" s="58" t="s">
        <v>9</v>
      </c>
      <c r="C125" s="73" t="s">
        <v>144</v>
      </c>
      <c r="D125" s="58" t="s">
        <v>47</v>
      </c>
      <c r="E125" s="68">
        <v>15.7</v>
      </c>
      <c r="F125" s="69"/>
      <c r="G125" s="76"/>
      <c r="H125" s="76">
        <f>F125*G125</f>
        <v>0</v>
      </c>
      <c r="I125" s="70"/>
      <c r="J125" s="123"/>
      <c r="K125" s="71"/>
      <c r="L125" s="72">
        <f t="shared" ref="L125:L139" si="32">ROUND(F125*E125,2)</f>
        <v>0</v>
      </c>
      <c r="M125" s="70">
        <f t="shared" ref="M125:M139" si="33">ROUND(H125*E125,2)</f>
        <v>0</v>
      </c>
      <c r="N125" s="70">
        <f t="shared" ref="N125:N139" si="34">ROUND(I125*E125,2)</f>
        <v>0</v>
      </c>
      <c r="O125" s="70">
        <f t="shared" ref="O125:O139" si="35">ROUND(J125*E125,2)</f>
        <v>0</v>
      </c>
      <c r="P125" s="71">
        <f t="shared" ref="P125:P139" si="36">O125+N125+M125</f>
        <v>0</v>
      </c>
    </row>
    <row r="126" spans="1:16" x14ac:dyDescent="0.3">
      <c r="A126" s="58">
        <v>151</v>
      </c>
      <c r="B126" s="58" t="s">
        <v>9</v>
      </c>
      <c r="C126" s="80" t="s">
        <v>145</v>
      </c>
      <c r="D126" s="58" t="s">
        <v>44</v>
      </c>
      <c r="E126" s="68">
        <v>4</v>
      </c>
      <c r="F126" s="69"/>
      <c r="G126" s="76"/>
      <c r="H126" s="76"/>
      <c r="I126" s="76"/>
      <c r="J126" s="76"/>
      <c r="K126" s="71"/>
      <c r="L126" s="72"/>
      <c r="M126" s="70"/>
      <c r="N126" s="70">
        <f t="shared" si="34"/>
        <v>0</v>
      </c>
      <c r="O126" s="70"/>
      <c r="P126" s="71">
        <f t="shared" si="36"/>
        <v>0</v>
      </c>
    </row>
    <row r="127" spans="1:16" x14ac:dyDescent="0.3">
      <c r="A127" s="58">
        <v>152</v>
      </c>
      <c r="B127" s="58" t="s">
        <v>9</v>
      </c>
      <c r="C127" s="80" t="s">
        <v>146</v>
      </c>
      <c r="D127" s="58" t="s">
        <v>44</v>
      </c>
      <c r="E127" s="68">
        <v>5</v>
      </c>
      <c r="F127" s="69"/>
      <c r="G127" s="76"/>
      <c r="H127" s="76"/>
      <c r="I127" s="76"/>
      <c r="J127" s="76"/>
      <c r="K127" s="71"/>
      <c r="L127" s="72"/>
      <c r="M127" s="70"/>
      <c r="N127" s="70">
        <f t="shared" si="34"/>
        <v>0</v>
      </c>
      <c r="O127" s="70"/>
      <c r="P127" s="71">
        <f t="shared" si="36"/>
        <v>0</v>
      </c>
    </row>
    <row r="128" spans="1:16" x14ac:dyDescent="0.3">
      <c r="A128" s="58">
        <v>153</v>
      </c>
      <c r="B128" s="58" t="s">
        <v>9</v>
      </c>
      <c r="C128" s="80" t="s">
        <v>147</v>
      </c>
      <c r="D128" s="58" t="s">
        <v>44</v>
      </c>
      <c r="E128" s="68">
        <v>4</v>
      </c>
      <c r="F128" s="69"/>
      <c r="G128" s="76"/>
      <c r="H128" s="76"/>
      <c r="I128" s="76"/>
      <c r="J128" s="123"/>
      <c r="K128" s="71"/>
      <c r="L128" s="72"/>
      <c r="M128" s="70"/>
      <c r="N128" s="70">
        <f t="shared" si="34"/>
        <v>0</v>
      </c>
      <c r="O128" s="70"/>
      <c r="P128" s="71">
        <f t="shared" si="36"/>
        <v>0</v>
      </c>
    </row>
    <row r="129" spans="1:16" x14ac:dyDescent="0.3">
      <c r="A129" s="58">
        <v>154</v>
      </c>
      <c r="B129" s="58" t="s">
        <v>9</v>
      </c>
      <c r="C129" s="80" t="s">
        <v>148</v>
      </c>
      <c r="D129" s="58" t="s">
        <v>44</v>
      </c>
      <c r="E129" s="68">
        <v>1</v>
      </c>
      <c r="F129" s="69"/>
      <c r="G129" s="76"/>
      <c r="H129" s="76"/>
      <c r="I129" s="76"/>
      <c r="J129" s="76"/>
      <c r="K129" s="71"/>
      <c r="L129" s="72"/>
      <c r="M129" s="70"/>
      <c r="N129" s="70">
        <f t="shared" si="34"/>
        <v>0</v>
      </c>
      <c r="O129" s="70"/>
      <c r="P129" s="71">
        <f t="shared" si="36"/>
        <v>0</v>
      </c>
    </row>
    <row r="130" spans="1:16" x14ac:dyDescent="0.3">
      <c r="A130" s="58">
        <v>155</v>
      </c>
      <c r="B130" s="58" t="s">
        <v>9</v>
      </c>
      <c r="C130" s="80" t="s">
        <v>149</v>
      </c>
      <c r="D130" s="58" t="s">
        <v>44</v>
      </c>
      <c r="E130" s="68">
        <v>1</v>
      </c>
      <c r="F130" s="69"/>
      <c r="G130" s="76"/>
      <c r="H130" s="76"/>
      <c r="I130" s="76"/>
      <c r="J130" s="76"/>
      <c r="K130" s="71"/>
      <c r="L130" s="72"/>
      <c r="M130" s="70"/>
      <c r="N130" s="70">
        <f t="shared" si="34"/>
        <v>0</v>
      </c>
      <c r="O130" s="70"/>
      <c r="P130" s="71">
        <f t="shared" si="36"/>
        <v>0</v>
      </c>
    </row>
    <row r="131" spans="1:16" x14ac:dyDescent="0.3">
      <c r="A131" s="58">
        <v>156</v>
      </c>
      <c r="B131" s="58" t="s">
        <v>9</v>
      </c>
      <c r="C131" s="80" t="s">
        <v>150</v>
      </c>
      <c r="D131" s="58" t="s">
        <v>44</v>
      </c>
      <c r="E131" s="68">
        <v>4</v>
      </c>
      <c r="F131" s="69"/>
      <c r="G131" s="76"/>
      <c r="H131" s="76"/>
      <c r="I131" s="76"/>
      <c r="J131" s="123"/>
      <c r="K131" s="71"/>
      <c r="L131" s="72"/>
      <c r="M131" s="70"/>
      <c r="N131" s="70">
        <f t="shared" si="34"/>
        <v>0</v>
      </c>
      <c r="O131" s="70"/>
      <c r="P131" s="71">
        <f t="shared" si="36"/>
        <v>0</v>
      </c>
    </row>
    <row r="132" spans="1:16" x14ac:dyDescent="0.3">
      <c r="A132" s="58">
        <v>157</v>
      </c>
      <c r="B132" s="58" t="s">
        <v>9</v>
      </c>
      <c r="C132" s="80" t="s">
        <v>151</v>
      </c>
      <c r="D132" s="58" t="s">
        <v>44</v>
      </c>
      <c r="E132" s="68">
        <v>1</v>
      </c>
      <c r="F132" s="69"/>
      <c r="G132" s="76"/>
      <c r="H132" s="76"/>
      <c r="I132" s="76"/>
      <c r="J132" s="76"/>
      <c r="K132" s="71"/>
      <c r="L132" s="72"/>
      <c r="M132" s="70"/>
      <c r="N132" s="70">
        <f t="shared" si="34"/>
        <v>0</v>
      </c>
      <c r="O132" s="70"/>
      <c r="P132" s="71">
        <f t="shared" si="36"/>
        <v>0</v>
      </c>
    </row>
    <row r="133" spans="1:16" x14ac:dyDescent="0.3">
      <c r="A133" s="58">
        <v>158</v>
      </c>
      <c r="B133" s="58" t="s">
        <v>9</v>
      </c>
      <c r="C133" s="80" t="s">
        <v>152</v>
      </c>
      <c r="D133" s="58" t="s">
        <v>44</v>
      </c>
      <c r="E133" s="68">
        <v>1</v>
      </c>
      <c r="F133" s="69"/>
      <c r="G133" s="76"/>
      <c r="H133" s="76"/>
      <c r="I133" s="76"/>
      <c r="J133" s="76"/>
      <c r="K133" s="71"/>
      <c r="L133" s="72"/>
      <c r="M133" s="70"/>
      <c r="N133" s="70">
        <f t="shared" si="34"/>
        <v>0</v>
      </c>
      <c r="O133" s="70"/>
      <c r="P133" s="71">
        <f t="shared" si="36"/>
        <v>0</v>
      </c>
    </row>
    <row r="134" spans="1:16" x14ac:dyDescent="0.3">
      <c r="A134" s="58">
        <v>159</v>
      </c>
      <c r="B134" s="58" t="s">
        <v>9</v>
      </c>
      <c r="C134" s="80" t="s">
        <v>153</v>
      </c>
      <c r="D134" s="58" t="s">
        <v>44</v>
      </c>
      <c r="E134" s="68">
        <v>6</v>
      </c>
      <c r="F134" s="69"/>
      <c r="G134" s="76"/>
      <c r="H134" s="76"/>
      <c r="I134" s="76"/>
      <c r="J134" s="123"/>
      <c r="K134" s="71"/>
      <c r="L134" s="72"/>
      <c r="M134" s="70"/>
      <c r="N134" s="70">
        <f t="shared" si="34"/>
        <v>0</v>
      </c>
      <c r="O134" s="70"/>
      <c r="P134" s="71">
        <f t="shared" si="36"/>
        <v>0</v>
      </c>
    </row>
    <row r="135" spans="1:16" x14ac:dyDescent="0.3">
      <c r="A135" s="58">
        <v>160</v>
      </c>
      <c r="B135" s="58" t="s">
        <v>9</v>
      </c>
      <c r="C135" s="80" t="s">
        <v>154</v>
      </c>
      <c r="D135" s="58" t="s">
        <v>44</v>
      </c>
      <c r="E135" s="68">
        <v>4</v>
      </c>
      <c r="F135" s="69"/>
      <c r="G135" s="76"/>
      <c r="H135" s="76"/>
      <c r="I135" s="76"/>
      <c r="J135" s="76"/>
      <c r="K135" s="71"/>
      <c r="L135" s="72"/>
      <c r="M135" s="70"/>
      <c r="N135" s="70">
        <f t="shared" si="34"/>
        <v>0</v>
      </c>
      <c r="O135" s="70"/>
      <c r="P135" s="71">
        <f t="shared" si="36"/>
        <v>0</v>
      </c>
    </row>
    <row r="136" spans="1:16" x14ac:dyDescent="0.3">
      <c r="A136" s="58">
        <v>161</v>
      </c>
      <c r="B136" s="58" t="s">
        <v>9</v>
      </c>
      <c r="C136" s="80" t="s">
        <v>155</v>
      </c>
      <c r="D136" s="58" t="s">
        <v>44</v>
      </c>
      <c r="E136" s="68">
        <v>1</v>
      </c>
      <c r="F136" s="69"/>
      <c r="G136" s="76"/>
      <c r="H136" s="76"/>
      <c r="I136" s="76"/>
      <c r="J136" s="76"/>
      <c r="K136" s="71"/>
      <c r="L136" s="72"/>
      <c r="M136" s="70"/>
      <c r="N136" s="70">
        <f t="shared" si="34"/>
        <v>0</v>
      </c>
      <c r="O136" s="70"/>
      <c r="P136" s="71">
        <f t="shared" si="36"/>
        <v>0</v>
      </c>
    </row>
    <row r="137" spans="1:16" x14ac:dyDescent="0.3">
      <c r="A137" s="58">
        <v>162</v>
      </c>
      <c r="B137" s="58" t="s">
        <v>9</v>
      </c>
      <c r="C137" s="80" t="s">
        <v>140</v>
      </c>
      <c r="D137" s="58" t="s">
        <v>80</v>
      </c>
      <c r="E137" s="68">
        <v>1</v>
      </c>
      <c r="F137" s="69"/>
      <c r="G137" s="76"/>
      <c r="H137" s="76"/>
      <c r="I137" s="76"/>
      <c r="J137" s="123"/>
      <c r="K137" s="71"/>
      <c r="L137" s="72"/>
      <c r="M137" s="70"/>
      <c r="N137" s="70">
        <f t="shared" si="34"/>
        <v>0</v>
      </c>
      <c r="O137" s="70"/>
      <c r="P137" s="71">
        <f t="shared" si="36"/>
        <v>0</v>
      </c>
    </row>
    <row r="138" spans="1:16" ht="26.4" x14ac:dyDescent="0.3">
      <c r="A138" s="58">
        <v>163</v>
      </c>
      <c r="B138" s="58" t="s">
        <v>9</v>
      </c>
      <c r="C138" s="73" t="s">
        <v>156</v>
      </c>
      <c r="D138" s="58" t="s">
        <v>47</v>
      </c>
      <c r="E138" s="68">
        <v>15.7</v>
      </c>
      <c r="F138" s="69"/>
      <c r="G138" s="76"/>
      <c r="H138" s="76">
        <f>F138*G138</f>
        <v>0</v>
      </c>
      <c r="I138" s="70"/>
      <c r="J138" s="76"/>
      <c r="K138" s="71"/>
      <c r="L138" s="72">
        <f t="shared" si="32"/>
        <v>0</v>
      </c>
      <c r="M138" s="70">
        <f t="shared" si="33"/>
        <v>0</v>
      </c>
      <c r="N138" s="70">
        <f t="shared" si="34"/>
        <v>0</v>
      </c>
      <c r="O138" s="70">
        <f t="shared" si="35"/>
        <v>0</v>
      </c>
      <c r="P138" s="71">
        <f t="shared" si="36"/>
        <v>0</v>
      </c>
    </row>
    <row r="139" spans="1:16" ht="15" thickBot="1" x14ac:dyDescent="0.35">
      <c r="A139" s="58">
        <v>164</v>
      </c>
      <c r="B139" s="58" t="s">
        <v>9</v>
      </c>
      <c r="C139" s="80" t="s">
        <v>157</v>
      </c>
      <c r="D139" s="58" t="s">
        <v>88</v>
      </c>
      <c r="E139" s="68">
        <f>E138*15</f>
        <v>235.5</v>
      </c>
      <c r="F139" s="155"/>
      <c r="G139" s="156"/>
      <c r="H139" s="156"/>
      <c r="I139" s="156"/>
      <c r="J139" s="156"/>
      <c r="K139" s="157"/>
      <c r="L139" s="72">
        <f t="shared" si="32"/>
        <v>0</v>
      </c>
      <c r="M139" s="70">
        <f t="shared" si="33"/>
        <v>0</v>
      </c>
      <c r="N139" s="70">
        <f t="shared" si="34"/>
        <v>0</v>
      </c>
      <c r="O139" s="70">
        <f t="shared" si="35"/>
        <v>0</v>
      </c>
      <c r="P139" s="71">
        <f t="shared" si="36"/>
        <v>0</v>
      </c>
    </row>
    <row r="140" spans="1:16" ht="15" thickBot="1" x14ac:dyDescent="0.35">
      <c r="A140" s="158"/>
      <c r="B140" s="158"/>
      <c r="C140" s="239" t="s">
        <v>158</v>
      </c>
      <c r="D140" s="239"/>
      <c r="E140" s="239"/>
      <c r="F140" s="239"/>
      <c r="G140" s="239"/>
      <c r="H140" s="239"/>
      <c r="I140" s="239"/>
      <c r="J140" s="239"/>
      <c r="K140" s="239"/>
      <c r="L140" s="159">
        <f>SUM(L16:L139)</f>
        <v>0</v>
      </c>
      <c r="M140" s="160">
        <f>SUM(M16:M139)</f>
        <v>0</v>
      </c>
      <c r="N140" s="160">
        <f>SUM(N16:N139)</f>
        <v>0</v>
      </c>
      <c r="O140" s="160">
        <f>SUM(O16:O139)</f>
        <v>0</v>
      </c>
      <c r="P140" s="161">
        <f>SUM(P16:P139)</f>
        <v>0</v>
      </c>
    </row>
    <row r="141" spans="1:16" x14ac:dyDescent="0.3">
      <c r="A141" s="162"/>
      <c r="B141" s="162"/>
      <c r="C141" s="163"/>
      <c r="D141" s="164"/>
      <c r="E141" s="165"/>
      <c r="F141" s="165"/>
      <c r="G141" s="166"/>
      <c r="H141" s="166"/>
      <c r="I141" s="166"/>
      <c r="J141" s="166"/>
      <c r="K141" s="167"/>
      <c r="L141" s="240"/>
      <c r="M141" s="241"/>
      <c r="N141" s="241"/>
      <c r="O141" s="241"/>
      <c r="P141" s="242"/>
    </row>
    <row r="142" spans="1:16" x14ac:dyDescent="0.3">
      <c r="A142" s="162"/>
      <c r="B142" s="162"/>
      <c r="C142" s="168"/>
      <c r="D142" s="169"/>
      <c r="E142" s="170"/>
      <c r="F142" s="170"/>
      <c r="G142" s="171"/>
      <c r="H142" s="171"/>
      <c r="I142" s="171"/>
      <c r="J142" s="171"/>
      <c r="K142" s="172" t="s">
        <v>159</v>
      </c>
      <c r="L142" s="243">
        <f>ROUND(0.03*P140,2)</f>
        <v>0</v>
      </c>
      <c r="M142" s="243"/>
      <c r="N142" s="243">
        <f>ROUND(0.05*N140,2)</f>
        <v>0</v>
      </c>
      <c r="O142" s="243">
        <f>ROUND(0.05*O140,2)</f>
        <v>0</v>
      </c>
      <c r="P142" s="243">
        <f>SUM(L142:O142)</f>
        <v>0</v>
      </c>
    </row>
    <row r="143" spans="1:16" x14ac:dyDescent="0.3">
      <c r="A143" s="162"/>
      <c r="B143" s="162"/>
      <c r="C143" s="173"/>
      <c r="D143" s="174"/>
      <c r="E143" s="175"/>
      <c r="F143" s="175"/>
      <c r="G143" s="176"/>
      <c r="H143" s="177"/>
      <c r="I143" s="177"/>
      <c r="J143" s="178"/>
      <c r="K143" s="178" t="s">
        <v>160</v>
      </c>
      <c r="L143" s="244">
        <f>ROUND(0.08*P140,2)</f>
        <v>0</v>
      </c>
      <c r="M143" s="244"/>
      <c r="N143" s="244"/>
      <c r="O143" s="244"/>
      <c r="P143" s="244">
        <f>SUM(L143:O143)</f>
        <v>0</v>
      </c>
    </row>
    <row r="144" spans="1:16" ht="15" thickBot="1" x14ac:dyDescent="0.35">
      <c r="A144" s="162"/>
      <c r="B144" s="179"/>
      <c r="C144" s="173"/>
      <c r="D144" s="174"/>
      <c r="E144" s="175"/>
      <c r="F144" s="175"/>
      <c r="G144" s="176"/>
      <c r="H144" s="177"/>
      <c r="I144" s="177"/>
      <c r="J144" s="178"/>
      <c r="K144" s="178" t="s">
        <v>161</v>
      </c>
      <c r="L144" s="244">
        <f>ROUND(0.05*P140,2)</f>
        <v>0</v>
      </c>
      <c r="M144" s="244"/>
      <c r="N144" s="244"/>
      <c r="O144" s="244"/>
      <c r="P144" s="244">
        <f>SUM(L144:O144)</f>
        <v>0</v>
      </c>
    </row>
    <row r="145" spans="1:16" ht="15" thickBot="1" x14ac:dyDescent="0.35">
      <c r="A145" s="162"/>
      <c r="B145" s="179"/>
      <c r="C145" s="180"/>
      <c r="D145" s="181"/>
      <c r="E145" s="182"/>
      <c r="F145" s="182"/>
      <c r="G145" s="183"/>
      <c r="H145" s="184"/>
      <c r="I145" s="184"/>
      <c r="J145" s="180"/>
      <c r="K145" s="180" t="s">
        <v>162</v>
      </c>
      <c r="L145" s="245">
        <f>P140+L141+L142+L143+L144</f>
        <v>0</v>
      </c>
      <c r="M145" s="245"/>
      <c r="N145" s="245"/>
      <c r="O145" s="245"/>
      <c r="P145" s="245"/>
    </row>
    <row r="146" spans="1:16" x14ac:dyDescent="0.3">
      <c r="B146" s="162"/>
      <c r="C146" s="186"/>
      <c r="D146" s="187"/>
      <c r="E146" s="188"/>
      <c r="F146" s="188"/>
      <c r="G146" s="189"/>
      <c r="H146" s="190"/>
      <c r="I146" s="190"/>
      <c r="J146" s="186"/>
      <c r="K146" s="186" t="s">
        <v>163</v>
      </c>
      <c r="L146" s="246">
        <f>L145*0.21</f>
        <v>0</v>
      </c>
      <c r="M146" s="246"/>
      <c r="N146" s="246"/>
      <c r="O146" s="246"/>
      <c r="P146" s="246"/>
    </row>
    <row r="147" spans="1:16" x14ac:dyDescent="0.3">
      <c r="A147" s="179"/>
      <c r="B147" s="162"/>
      <c r="C147" s="191"/>
      <c r="D147" s="191"/>
      <c r="E147" s="191"/>
      <c r="F147" s="191"/>
      <c r="G147" s="191"/>
      <c r="H147" s="191"/>
      <c r="I147" s="247" t="s">
        <v>164</v>
      </c>
      <c r="J147" s="247"/>
      <c r="K147" s="248"/>
      <c r="L147" s="249">
        <f>L145+L146</f>
        <v>0</v>
      </c>
      <c r="M147" s="249"/>
      <c r="N147" s="249"/>
      <c r="O147" s="249"/>
      <c r="P147" s="249"/>
    </row>
    <row r="148" spans="1:16" x14ac:dyDescent="0.3">
      <c r="A148" s="179"/>
      <c r="B148" s="192"/>
      <c r="C148" s="193" t="s">
        <v>165</v>
      </c>
      <c r="D148" s="250"/>
      <c r="E148" s="250"/>
      <c r="F148" s="250"/>
      <c r="G148" s="250"/>
      <c r="H148" s="250"/>
      <c r="I148" s="250"/>
      <c r="J148" s="194"/>
      <c r="K148" s="195"/>
      <c r="L148" s="196"/>
      <c r="M148" s="196"/>
      <c r="N148" s="196"/>
      <c r="O148" s="196"/>
      <c r="P148" s="197"/>
    </row>
    <row r="149" spans="1:16" x14ac:dyDescent="0.3">
      <c r="A149" s="179"/>
      <c r="B149" s="198"/>
      <c r="C149" s="199"/>
      <c r="D149" s="251" t="s">
        <v>166</v>
      </c>
      <c r="E149" s="251"/>
      <c r="F149" s="251"/>
      <c r="G149" s="251"/>
      <c r="H149" s="251"/>
      <c r="I149" s="251"/>
      <c r="J149" s="194"/>
      <c r="K149" s="195"/>
      <c r="L149" s="196"/>
      <c r="M149" s="196"/>
      <c r="N149" s="196"/>
      <c r="O149" s="196"/>
      <c r="P149" s="197"/>
    </row>
    <row r="150" spans="1:16" x14ac:dyDescent="0.3">
      <c r="A150" s="179"/>
      <c r="B150" s="198"/>
      <c r="C150" s="238" t="s">
        <v>169</v>
      </c>
      <c r="D150" s="238"/>
      <c r="E150" s="238"/>
      <c r="F150" s="238"/>
      <c r="G150" s="200"/>
      <c r="H150" s="200"/>
      <c r="I150" s="200"/>
      <c r="J150" s="194"/>
      <c r="K150" s="194"/>
      <c r="L150" s="196"/>
      <c r="M150" s="201"/>
      <c r="N150" s="202"/>
      <c r="O150" s="202"/>
      <c r="P150" s="203"/>
    </row>
    <row r="151" spans="1:16" x14ac:dyDescent="0.3">
      <c r="A151" s="179"/>
      <c r="B151" s="198"/>
      <c r="C151" s="199"/>
      <c r="D151" s="199"/>
      <c r="E151" s="204"/>
      <c r="F151" s="200"/>
      <c r="G151" s="200"/>
      <c r="H151" s="200"/>
      <c r="I151" s="200"/>
      <c r="J151" s="194"/>
      <c r="K151" s="194"/>
      <c r="L151" s="196"/>
      <c r="M151" s="201"/>
      <c r="N151" s="202"/>
      <c r="O151" s="202"/>
      <c r="P151" s="203"/>
    </row>
    <row r="152" spans="1:16" x14ac:dyDescent="0.3">
      <c r="A152" s="179"/>
      <c r="B152" s="198"/>
      <c r="C152" s="199"/>
      <c r="D152" s="199"/>
      <c r="E152" s="204"/>
      <c r="F152" s="200"/>
      <c r="G152" s="200"/>
      <c r="H152" s="200"/>
      <c r="I152" s="200"/>
      <c r="J152" s="194"/>
      <c r="K152" s="195"/>
      <c r="L152" s="196"/>
      <c r="M152" s="205"/>
      <c r="N152" s="205"/>
      <c r="O152" s="205"/>
      <c r="P152" s="206"/>
    </row>
    <row r="153" spans="1:16" x14ac:dyDescent="0.3">
      <c r="A153" s="179"/>
      <c r="B153" s="207"/>
      <c r="C153" s="193" t="s">
        <v>167</v>
      </c>
      <c r="D153" s="250"/>
      <c r="E153" s="250"/>
      <c r="F153" s="250"/>
      <c r="G153" s="208"/>
      <c r="H153" s="208"/>
      <c r="I153" s="208"/>
      <c r="J153" s="194"/>
      <c r="K153" s="195"/>
      <c r="L153" s="196"/>
      <c r="M153" s="196"/>
      <c r="N153" s="196"/>
      <c r="O153" s="196"/>
      <c r="P153" s="197"/>
    </row>
    <row r="154" spans="1:16" x14ac:dyDescent="0.3">
      <c r="A154" s="179"/>
      <c r="B154" s="198"/>
      <c r="C154" s="199"/>
      <c r="D154" s="252" t="s">
        <v>166</v>
      </c>
      <c r="E154" s="252"/>
      <c r="F154" s="252"/>
      <c r="G154" s="252"/>
      <c r="H154" s="252"/>
      <c r="I154" s="252"/>
      <c r="J154" s="252"/>
      <c r="K154" s="195"/>
      <c r="L154" s="196"/>
      <c r="M154" s="209"/>
      <c r="N154" s="209"/>
      <c r="O154" s="209"/>
      <c r="P154" s="210"/>
    </row>
    <row r="155" spans="1:16" x14ac:dyDescent="0.3">
      <c r="A155" s="179"/>
      <c r="B155" s="198"/>
      <c r="C155" s="193" t="s">
        <v>168</v>
      </c>
      <c r="D155" s="253"/>
      <c r="E155" s="253"/>
      <c r="F155" s="253"/>
      <c r="G155" s="194"/>
      <c r="H155" s="194"/>
      <c r="I155" s="194"/>
      <c r="J155" s="194"/>
      <c r="K155" s="195"/>
      <c r="L155" s="196"/>
      <c r="M155" s="209"/>
      <c r="N155" s="209"/>
      <c r="O155" s="209"/>
      <c r="P155" s="210"/>
    </row>
    <row r="156" spans="1:16" x14ac:dyDescent="0.3">
      <c r="A156" s="179"/>
      <c r="B156" s="198"/>
      <c r="C156" s="211"/>
      <c r="D156" s="196"/>
      <c r="E156" s="212"/>
      <c r="F156" s="196"/>
      <c r="G156" s="196"/>
      <c r="H156" s="196"/>
      <c r="I156" s="213"/>
      <c r="J156" s="196"/>
      <c r="K156" s="196"/>
      <c r="L156" s="201"/>
      <c r="M156" s="209"/>
      <c r="N156" s="209"/>
      <c r="O156" s="209"/>
      <c r="P156" s="210"/>
    </row>
    <row r="157" spans="1:16" x14ac:dyDescent="0.3">
      <c r="A157" s="179"/>
      <c r="B157" s="254"/>
      <c r="C157" s="255"/>
      <c r="D157" s="196"/>
      <c r="E157" s="212"/>
      <c r="F157" s="196"/>
      <c r="G157" s="196"/>
      <c r="H157" s="196"/>
      <c r="I157" s="214"/>
      <c r="J157" s="215"/>
      <c r="K157" s="215"/>
      <c r="L157" s="201"/>
      <c r="M157" s="209"/>
      <c r="N157" s="209"/>
      <c r="O157" s="209"/>
      <c r="P157" s="210"/>
    </row>
    <row r="158" spans="1:16" x14ac:dyDescent="0.3">
      <c r="A158" s="216"/>
      <c r="B158" s="217"/>
      <c r="C158" s="217"/>
      <c r="D158" s="196"/>
      <c r="E158" s="212"/>
      <c r="F158" s="196"/>
      <c r="G158" s="196"/>
      <c r="H158" s="196"/>
      <c r="I158" s="214"/>
      <c r="J158" s="201"/>
      <c r="K158" s="201"/>
      <c r="L158" s="205"/>
      <c r="M158" s="209"/>
      <c r="N158" s="209"/>
      <c r="O158" s="209"/>
      <c r="P158" s="210"/>
    </row>
    <row r="159" spans="1:16" x14ac:dyDescent="0.3">
      <c r="A159" s="179"/>
      <c r="B159" s="256"/>
      <c r="C159" s="255"/>
      <c r="D159" s="255"/>
      <c r="E159" s="255"/>
      <c r="F159" s="255"/>
      <c r="G159" s="218"/>
      <c r="H159" s="196"/>
      <c r="I159" s="219"/>
      <c r="J159" s="205"/>
      <c r="K159" s="205"/>
      <c r="L159" s="196"/>
      <c r="M159" s="209"/>
      <c r="N159" s="209"/>
      <c r="O159" s="209"/>
      <c r="P159" s="210"/>
    </row>
    <row r="160" spans="1:16" x14ac:dyDescent="0.3">
      <c r="B160" s="220"/>
      <c r="C160" s="220"/>
      <c r="D160" s="220"/>
      <c r="E160" s="221"/>
      <c r="F160" s="221"/>
      <c r="G160" s="221"/>
      <c r="H160" s="221"/>
      <c r="I160" s="221"/>
      <c r="J160" s="221"/>
      <c r="K160" s="221"/>
      <c r="L160" s="222"/>
      <c r="M160" s="221"/>
      <c r="N160" s="221"/>
      <c r="O160" s="221"/>
    </row>
  </sheetData>
  <mergeCells count="30">
    <mergeCell ref="D153:F153"/>
    <mergeCell ref="D154:J154"/>
    <mergeCell ref="D155:F155"/>
    <mergeCell ref="B157:C157"/>
    <mergeCell ref="B159:F159"/>
    <mergeCell ref="C150:F150"/>
    <mergeCell ref="C140:K140"/>
    <mergeCell ref="L141:P141"/>
    <mergeCell ref="L142:P142"/>
    <mergeCell ref="L143:P143"/>
    <mergeCell ref="L144:P144"/>
    <mergeCell ref="L145:P145"/>
    <mergeCell ref="L146:P146"/>
    <mergeCell ref="I147:K147"/>
    <mergeCell ref="L147:P147"/>
    <mergeCell ref="D148:I148"/>
    <mergeCell ref="D149:I149"/>
    <mergeCell ref="H11:K11"/>
    <mergeCell ref="M11:P11"/>
    <mergeCell ref="A1:P1"/>
    <mergeCell ref="A2:P2"/>
    <mergeCell ref="A4:H4"/>
    <mergeCell ref="A5:H5"/>
    <mergeCell ref="A6:K6"/>
    <mergeCell ref="O7:P7"/>
    <mergeCell ref="O8:P8"/>
    <mergeCell ref="A9:C9"/>
    <mergeCell ref="O9:P9"/>
    <mergeCell ref="H10:K10"/>
    <mergeCell ref="M10:P10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Skolnieks</dc:creator>
  <cp:lastModifiedBy>Tamāra Kaudze</cp:lastModifiedBy>
  <cp:lastPrinted>2024-10-29T07:04:17Z</cp:lastPrinted>
  <dcterms:created xsi:type="dcterms:W3CDTF">2024-09-19T07:36:13Z</dcterms:created>
  <dcterms:modified xsi:type="dcterms:W3CDTF">2024-10-29T07:05:14Z</dcterms:modified>
</cp:coreProperties>
</file>